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O2FXiNZIJPvTvMSyTbD0bmWMWmP/v9WsBUMprkhjKnw+vHIxHRFYWSsnQ6tZr1O5iVm+TvwZpyvpZ0+VzBGiRw==" workbookSaltValue="csOO9Ny+pLq5Cf2qy7q7/A==" workbookSpinCount="100000" lockStructure="1"/>
  <bookViews>
    <workbookView xWindow="0" yWindow="0" windowWidth="2880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62913"/>
</workbook>
</file>

<file path=xl/calcChain.xml><?xml version="1.0" encoding="utf-8"?>
<calcChain xmlns="http://schemas.openxmlformats.org/spreadsheetml/2006/main">
  <c r="L210" i="3" l="1"/>
  <c r="L211" i="3"/>
  <c r="L212" i="3"/>
  <c r="L213" i="3"/>
  <c r="L214" i="3"/>
  <c r="L215" i="3"/>
  <c r="L216" i="3"/>
  <c r="L217" i="3"/>
  <c r="L209" i="3"/>
  <c r="L6" i="3"/>
  <c r="L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5" i="3"/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V179" i="3" s="1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E72" i="3"/>
  <c r="D72" i="3"/>
  <c r="AB71" i="3"/>
  <c r="Y71" i="3"/>
  <c r="Z71" i="3" s="1"/>
  <c r="X71" i="3"/>
  <c r="U71" i="3"/>
  <c r="Q71" i="3"/>
  <c r="P71" i="3"/>
  <c r="O71" i="3"/>
  <c r="N71" i="3"/>
  <c r="F71" i="3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M68" i="3" s="1"/>
  <c r="E68" i="3"/>
  <c r="D68" i="3"/>
  <c r="AB67" i="3"/>
  <c r="Y67" i="3"/>
  <c r="Z67" i="3" s="1"/>
  <c r="X67" i="3"/>
  <c r="U67" i="3"/>
  <c r="Q67" i="3"/>
  <c r="P67" i="3"/>
  <c r="O67" i="3"/>
  <c r="N67" i="3"/>
  <c r="F67" i="3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E64" i="3"/>
  <c r="D64" i="3"/>
  <c r="AB63" i="3"/>
  <c r="Y63" i="3"/>
  <c r="Z63" i="3" s="1"/>
  <c r="X63" i="3"/>
  <c r="U63" i="3"/>
  <c r="Q63" i="3"/>
  <c r="P63" i="3"/>
  <c r="O63" i="3"/>
  <c r="N63" i="3"/>
  <c r="F63" i="3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E60" i="3"/>
  <c r="D60" i="3"/>
  <c r="AB59" i="3"/>
  <c r="Y59" i="3"/>
  <c r="Z59" i="3" s="1"/>
  <c r="X59" i="3"/>
  <c r="U59" i="3"/>
  <c r="Q59" i="3"/>
  <c r="P59" i="3"/>
  <c r="O59" i="3"/>
  <c r="N59" i="3"/>
  <c r="F59" i="3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E56" i="3"/>
  <c r="D56" i="3"/>
  <c r="AB55" i="3"/>
  <c r="Y55" i="3"/>
  <c r="Z55" i="3" s="1"/>
  <c r="X55" i="3"/>
  <c r="U55" i="3"/>
  <c r="Q55" i="3"/>
  <c r="P55" i="3"/>
  <c r="O55" i="3"/>
  <c r="N55" i="3"/>
  <c r="F55" i="3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M54" i="3" s="1"/>
  <c r="E54" i="3"/>
  <c r="D54" i="3"/>
  <c r="AB53" i="3"/>
  <c r="Y53" i="3"/>
  <c r="Z53" i="3" s="1"/>
  <c r="X53" i="3"/>
  <c r="U53" i="3"/>
  <c r="Q53" i="3"/>
  <c r="P53" i="3"/>
  <c r="O53" i="3"/>
  <c r="N53" i="3"/>
  <c r="V53" i="3" s="1"/>
  <c r="F53" i="3"/>
  <c r="E53" i="3"/>
  <c r="D53" i="3"/>
  <c r="AB52" i="3"/>
  <c r="Y52" i="3"/>
  <c r="Z52" i="3" s="1"/>
  <c r="X52" i="3"/>
  <c r="U52" i="3"/>
  <c r="Q52" i="3"/>
  <c r="P52" i="3"/>
  <c r="O52" i="3"/>
  <c r="N52" i="3"/>
  <c r="F52" i="3"/>
  <c r="E52" i="3"/>
  <c r="D52" i="3"/>
  <c r="AB51" i="3"/>
  <c r="Y51" i="3"/>
  <c r="Z51" i="3" s="1"/>
  <c r="X51" i="3"/>
  <c r="U51" i="3"/>
  <c r="Q51" i="3"/>
  <c r="P51" i="3"/>
  <c r="O51" i="3"/>
  <c r="N51" i="3"/>
  <c r="F51" i="3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E50" i="3"/>
  <c r="D50" i="3"/>
  <c r="AB49" i="3"/>
  <c r="Y49" i="3"/>
  <c r="Z49" i="3" s="1"/>
  <c r="X49" i="3"/>
  <c r="U49" i="3"/>
  <c r="Q49" i="3"/>
  <c r="P49" i="3"/>
  <c r="O49" i="3"/>
  <c r="N49" i="3"/>
  <c r="V49" i="3" s="1"/>
  <c r="F49" i="3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E48" i="3"/>
  <c r="D48" i="3"/>
  <c r="AB47" i="3"/>
  <c r="Y47" i="3"/>
  <c r="Z47" i="3" s="1"/>
  <c r="X47" i="3"/>
  <c r="U47" i="3"/>
  <c r="Q47" i="3"/>
  <c r="P47" i="3"/>
  <c r="O47" i="3"/>
  <c r="N47" i="3"/>
  <c r="F47" i="3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E113" i="3"/>
  <c r="D113" i="3"/>
  <c r="AB112" i="3"/>
  <c r="Y112" i="3"/>
  <c r="Z112" i="3" s="1"/>
  <c r="X112" i="3"/>
  <c r="U112" i="3"/>
  <c r="Q112" i="3"/>
  <c r="P112" i="3"/>
  <c r="O112" i="3"/>
  <c r="N112" i="3"/>
  <c r="F112" i="3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E105" i="3"/>
  <c r="D105" i="3"/>
  <c r="AB104" i="3"/>
  <c r="Y104" i="3"/>
  <c r="Z104" i="3" s="1"/>
  <c r="X104" i="3"/>
  <c r="U104" i="3"/>
  <c r="Q104" i="3"/>
  <c r="P104" i="3"/>
  <c r="O104" i="3"/>
  <c r="N104" i="3"/>
  <c r="F104" i="3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E103" i="3"/>
  <c r="D103" i="3"/>
  <c r="AB102" i="3"/>
  <c r="Y102" i="3"/>
  <c r="Z102" i="3" s="1"/>
  <c r="X102" i="3"/>
  <c r="U102" i="3"/>
  <c r="Q102" i="3"/>
  <c r="P102" i="3"/>
  <c r="O102" i="3"/>
  <c r="N102" i="3"/>
  <c r="V102" i="3" s="1"/>
  <c r="F102" i="3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E99" i="3"/>
  <c r="D99" i="3"/>
  <c r="AB98" i="3"/>
  <c r="Y98" i="3"/>
  <c r="Z98" i="3" s="1"/>
  <c r="X98" i="3"/>
  <c r="U98" i="3"/>
  <c r="Q98" i="3"/>
  <c r="P98" i="3"/>
  <c r="O98" i="3"/>
  <c r="N98" i="3"/>
  <c r="F98" i="3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E97" i="3"/>
  <c r="D97" i="3"/>
  <c r="AB96" i="3"/>
  <c r="Y96" i="3"/>
  <c r="Z96" i="3" s="1"/>
  <c r="X96" i="3"/>
  <c r="U96" i="3"/>
  <c r="Q96" i="3"/>
  <c r="P96" i="3"/>
  <c r="O96" i="3"/>
  <c r="N96" i="3"/>
  <c r="F96" i="3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E95" i="3"/>
  <c r="D95" i="3"/>
  <c r="AB94" i="3"/>
  <c r="Y94" i="3"/>
  <c r="Z94" i="3" s="1"/>
  <c r="X94" i="3"/>
  <c r="U94" i="3"/>
  <c r="Q94" i="3"/>
  <c r="P94" i="3"/>
  <c r="O94" i="3"/>
  <c r="N94" i="3"/>
  <c r="F94" i="3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E93" i="3"/>
  <c r="D93" i="3"/>
  <c r="AB92" i="3"/>
  <c r="Y92" i="3"/>
  <c r="Z92" i="3" s="1"/>
  <c r="X92" i="3"/>
  <c r="U92" i="3"/>
  <c r="Q92" i="3"/>
  <c r="P92" i="3"/>
  <c r="O92" i="3"/>
  <c r="N92" i="3"/>
  <c r="F92" i="3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E89" i="3"/>
  <c r="D89" i="3"/>
  <c r="AB88" i="3"/>
  <c r="Y88" i="3"/>
  <c r="Z88" i="3" s="1"/>
  <c r="X88" i="3"/>
  <c r="U88" i="3"/>
  <c r="Q88" i="3"/>
  <c r="P88" i="3"/>
  <c r="O88" i="3"/>
  <c r="N88" i="3"/>
  <c r="F88" i="3"/>
  <c r="E88" i="3"/>
  <c r="D88" i="3"/>
  <c r="AB87" i="3"/>
  <c r="Y87" i="3"/>
  <c r="Z87" i="3" s="1"/>
  <c r="X87" i="3"/>
  <c r="U87" i="3"/>
  <c r="Q87" i="3"/>
  <c r="P87" i="3"/>
  <c r="O87" i="3"/>
  <c r="N87" i="3"/>
  <c r="F87" i="3"/>
  <c r="E87" i="3"/>
  <c r="D87" i="3"/>
  <c r="AB86" i="3"/>
  <c r="Y86" i="3"/>
  <c r="Z86" i="3" s="1"/>
  <c r="X86" i="3"/>
  <c r="U86" i="3"/>
  <c r="Q86" i="3"/>
  <c r="P86" i="3"/>
  <c r="O86" i="3"/>
  <c r="N86" i="3"/>
  <c r="F86" i="3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E85" i="3"/>
  <c r="D85" i="3"/>
  <c r="AB84" i="3"/>
  <c r="Y84" i="3"/>
  <c r="Z84" i="3" s="1"/>
  <c r="X84" i="3"/>
  <c r="U84" i="3"/>
  <c r="Q84" i="3"/>
  <c r="P84" i="3"/>
  <c r="O84" i="3"/>
  <c r="N84" i="3"/>
  <c r="F84" i="3"/>
  <c r="E84" i="3"/>
  <c r="D84" i="3"/>
  <c r="AB83" i="3"/>
  <c r="Y83" i="3"/>
  <c r="Z83" i="3" s="1"/>
  <c r="X83" i="3"/>
  <c r="U83" i="3"/>
  <c r="Q83" i="3"/>
  <c r="P83" i="3"/>
  <c r="O83" i="3"/>
  <c r="N83" i="3"/>
  <c r="F83" i="3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E136" i="3"/>
  <c r="D136" i="3"/>
  <c r="AB135" i="3"/>
  <c r="Y135" i="3"/>
  <c r="Z135" i="3" s="1"/>
  <c r="X135" i="3"/>
  <c r="U135" i="3"/>
  <c r="Q135" i="3"/>
  <c r="P135" i="3"/>
  <c r="O135" i="3"/>
  <c r="N135" i="3"/>
  <c r="F135" i="3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E115" i="3"/>
  <c r="D115" i="3"/>
  <c r="AB81" i="3"/>
  <c r="Y81" i="3"/>
  <c r="Z81" i="3" s="1"/>
  <c r="X81" i="3"/>
  <c r="U81" i="3"/>
  <c r="Q81" i="3"/>
  <c r="P81" i="3"/>
  <c r="O81" i="3"/>
  <c r="N81" i="3"/>
  <c r="F81" i="3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E163" i="3"/>
  <c r="D163" i="3"/>
  <c r="D176" i="3"/>
  <c r="E176" i="3"/>
  <c r="F176" i="3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Q217" i="3"/>
  <c r="N217" i="3"/>
  <c r="O217" i="3"/>
  <c r="P217" i="3"/>
  <c r="U217" i="3"/>
  <c r="X217" i="3"/>
  <c r="Y217" i="3"/>
  <c r="Z217" i="3" s="1"/>
  <c r="AB217" i="3"/>
  <c r="V59" i="3" l="1"/>
  <c r="V88" i="3"/>
  <c r="V96" i="3"/>
  <c r="V104" i="3"/>
  <c r="V112" i="3"/>
  <c r="V63" i="3"/>
  <c r="V67" i="3"/>
  <c r="V71" i="3"/>
  <c r="V47" i="3"/>
  <c r="V135" i="3"/>
  <c r="V87" i="3"/>
  <c r="V161" i="3"/>
  <c r="V116" i="3"/>
  <c r="V140" i="3"/>
  <c r="V144" i="3"/>
  <c r="V84" i="3"/>
  <c r="V92" i="3"/>
  <c r="V196" i="3"/>
  <c r="R93" i="3"/>
  <c r="S93" i="3" s="1"/>
  <c r="T93" i="3" s="1"/>
  <c r="AA93" i="3" s="1"/>
  <c r="R97" i="3"/>
  <c r="R101" i="3"/>
  <c r="R105" i="3"/>
  <c r="R113" i="3"/>
  <c r="R48" i="3"/>
  <c r="S48" i="3" s="1"/>
  <c r="T48" i="3" s="1"/>
  <c r="AA48" i="3" s="1"/>
  <c r="R52" i="3"/>
  <c r="S52" i="3" s="1"/>
  <c r="T52" i="3" s="1"/>
  <c r="AA52" i="3" s="1"/>
  <c r="V120" i="3"/>
  <c r="V126" i="3"/>
  <c r="V130" i="3"/>
  <c r="V98" i="3"/>
  <c r="R47" i="3"/>
  <c r="R51" i="3"/>
  <c r="S51" i="3" s="1"/>
  <c r="T51" i="3" s="1"/>
  <c r="AA51" i="3" s="1"/>
  <c r="R55" i="3"/>
  <c r="S55" i="3" s="1"/>
  <c r="T55" i="3" s="1"/>
  <c r="AA55" i="3" s="1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W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M52" i="3"/>
  <c r="M59" i="3"/>
  <c r="M63" i="3"/>
  <c r="S47" i="3"/>
  <c r="T47" i="3" s="1"/>
  <c r="AA47" i="3" s="1"/>
  <c r="M47" i="3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08" i="3" l="1"/>
  <c r="W98" i="3"/>
  <c r="W176" i="3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E15" i="3"/>
  <c r="F15" i="3"/>
  <c r="D16" i="3"/>
  <c r="E16" i="3"/>
  <c r="F16" i="3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D39" i="3"/>
  <c r="E39" i="3"/>
  <c r="F39" i="3"/>
  <c r="D40" i="3"/>
  <c r="E40" i="3"/>
  <c r="F40" i="3"/>
  <c r="D41" i="3"/>
  <c r="E41" i="3"/>
  <c r="F41" i="3"/>
  <c r="D42" i="3"/>
  <c r="E42" i="3"/>
  <c r="F42" i="3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L8" i="3" l="1"/>
  <c r="M8" i="3" s="1"/>
  <c r="F207" i="3"/>
  <c r="R12" i="3"/>
  <c r="F218" i="3"/>
  <c r="R23" i="3"/>
  <c r="M45" i="3"/>
  <c r="M41" i="3"/>
  <c r="M37" i="3"/>
  <c r="M33" i="3"/>
  <c r="M29" i="3"/>
  <c r="M25" i="3"/>
  <c r="M21" i="3"/>
  <c r="M17" i="3"/>
  <c r="M13" i="3"/>
  <c r="M9" i="3"/>
  <c r="M12" i="3"/>
  <c r="M79" i="3"/>
  <c r="M34" i="3"/>
  <c r="M22" i="3"/>
  <c r="M18" i="3"/>
  <c r="M14" i="3"/>
  <c r="M30" i="3"/>
  <c r="M80" i="3"/>
  <c r="M43" i="3"/>
  <c r="M39" i="3"/>
  <c r="M35" i="3"/>
  <c r="M31" i="3"/>
  <c r="M19" i="3"/>
  <c r="M15" i="3"/>
  <c r="M11" i="3"/>
  <c r="M146" i="3"/>
  <c r="M44" i="3"/>
  <c r="M40" i="3"/>
  <c r="M36" i="3"/>
  <c r="M28" i="3"/>
  <c r="M24" i="3"/>
  <c r="M20" i="3"/>
  <c r="R36" i="3"/>
  <c r="R8" i="3"/>
  <c r="S8" i="3" s="1"/>
  <c r="T8" i="3" s="1"/>
  <c r="AA8" i="3" s="1"/>
  <c r="M149" i="3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M27" i="3"/>
  <c r="M148" i="3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M7" i="3"/>
  <c r="M23" i="3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M147" i="3"/>
  <c r="V6" i="3"/>
  <c r="R5" i="3"/>
  <c r="R147" i="3"/>
  <c r="V5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<sst xmlns="http://schemas.openxmlformats.org/spreadsheetml/2006/main" count="104" uniqueCount="75">
  <si>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</si>
  <si>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</si>
  <si>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</si>
  <si>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</si>
  <si>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</si>
  <si>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</si>
  <si>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</si>
  <si>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</si>
  <si>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</si>
  <si>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</si>
  <si>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</si>
  <si>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</si>
  <si>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</si>
  <si>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</si>
  <si>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</si>
  <si>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</si>
  <si>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</si>
  <si>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</si>
  <si>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</si>
  <si>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</si>
  <si>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</si>
  <si>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</si>
  <si>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</si>
  <si>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</si>
  <si>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</si>
  <si>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</si>
  <si>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</si>
  <si>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</si>
  <si>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</si>
  <si>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</si>
  <si>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</si>
  <si>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</si>
  <si>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</si>
  <si>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</si>
  <si>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</si>
  <si>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</si>
  <si>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</si>
  <si>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</si>
  <si>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</si>
  <si>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</si>
  <si>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</si>
  <si>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</si>
  <si>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</si>
  <si>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</si>
  <si>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</si>
  <si>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</si>
  <si>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</si>
  <si>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</si>
  <si>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</si>
  <si>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</si>
  <si>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</si>
  <si>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</si>
  <si>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</si>
  <si>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</si>
  <si>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</si>
  <si>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</si>
  <si>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</si>
  <si>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</si>
  <si>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</si>
  <si>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</si>
  <si>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</si>
  <si>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</si>
  <si>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</si>
  <si>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</si>
  <si>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</si>
  <si>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</si>
  <si>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</si>
  <si>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</si>
  <si>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</si>
  <si>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</si>
  <si>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</si>
  <si>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</si>
  <si>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</si>
  <si>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</si>
  <si>
    <t>Калькулятор по переходу на энергоэффективные источники освещения.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</si>
</sst>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5" zoomScaleNormal="85" zoomScaleSheetLayoutView="85" workbookViewId="0">
      <selection activeCell="A2" sqref="A2:M2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8.140625" style="2" customWidth="1"/>
    <col min="7" max="7" width="15.42578125" style="2" hidden="1" customWidth="1"/>
    <col min="8" max="8" width="12.7109375" style="4" hidden="1" customWidth="1"/>
    <col min="9" max="9" width="10.5703125" style="4" hidden="1" customWidth="1"/>
    <col min="10" max="10" width="8.1406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75" t="s">
        <v>74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6"/>
    </row>
    <row r="2" spans="1:33" ht="15.75" thickTop="1" x14ac:dyDescent="0.25">
      <c r="A2" s="184" t="s">
        <v>72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1" t="s">
        <v>55</v>
      </c>
      <c r="O2" s="182"/>
      <c r="P2" s="182"/>
      <c r="Q2" s="182"/>
      <c r="R2" s="182"/>
      <c r="S2" s="182"/>
      <c r="T2" s="183"/>
      <c r="U2" s="187" t="s">
        <v>53</v>
      </c>
      <c r="V2" s="188"/>
      <c r="W2" s="188"/>
      <c r="X2" s="189"/>
      <c r="Y2" s="187" t="s">
        <v>54</v>
      </c>
      <c r="Z2" s="188"/>
      <c r="AA2" s="188"/>
      <c r="AB2" s="189"/>
      <c r="AC2" s="6"/>
    </row>
    <row r="3" spans="1:33" ht="109.5" customHeight="1" thickBot="1" x14ac:dyDescent="0.3">
      <c r="A3" s="159" t="s">
        <v>0</v>
      </c>
      <c r="B3" s="166" t="s">
        <v>1</v>
      </c>
      <c r="C3" s="167" t="s">
        <v>2</v>
      </c>
      <c r="D3" s="167" t="s">
        <v>3</v>
      </c>
      <c r="E3" s="167" t="s">
        <v>4</v>
      </c>
      <c r="F3" s="167" t="s">
        <v>69</v>
      </c>
      <c r="G3" s="167" t="s">
        <v>6</v>
      </c>
      <c r="H3" s="167" t="s">
        <v>7</v>
      </c>
      <c r="I3" s="167" t="s">
        <v>8</v>
      </c>
      <c r="J3" s="167" t="s">
        <v>9</v>
      </c>
      <c r="K3" s="167" t="s">
        <v>10</v>
      </c>
      <c r="L3" s="167" t="s">
        <v>11</v>
      </c>
      <c r="M3" s="168" t="s">
        <v>12</v>
      </c>
      <c r="N3" s="169" t="s">
        <v>1</v>
      </c>
      <c r="O3" s="170" t="s">
        <v>56</v>
      </c>
      <c r="P3" s="170" t="s">
        <v>13</v>
      </c>
      <c r="Q3" s="170" t="s">
        <v>10</v>
      </c>
      <c r="R3" s="170" t="s">
        <v>11</v>
      </c>
      <c r="S3" s="170" t="s">
        <v>14</v>
      </c>
      <c r="T3" s="171" t="s">
        <v>15</v>
      </c>
      <c r="U3" s="172" t="s">
        <v>16</v>
      </c>
      <c r="V3" s="173" t="s">
        <v>17</v>
      </c>
      <c r="W3" s="162" t="s">
        <v>70</v>
      </c>
      <c r="X3" s="163" t="s">
        <v>71</v>
      </c>
      <c r="Y3" s="174" t="s">
        <v>18</v>
      </c>
      <c r="Z3" s="164" t="s">
        <v>19</v>
      </c>
      <c r="AA3" s="164" t="s">
        <v>70</v>
      </c>
      <c r="AB3" s="165" t="s">
        <v>71</v>
      </c>
      <c r="AC3" s="6"/>
    </row>
    <row r="4" spans="1:33" s="5" customFormat="1" ht="15" customHeight="1" thickTop="1" thickBot="1" x14ac:dyDescent="0.3">
      <c r="A4" s="178" t="s">
        <v>73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 t="s">
        <v>58</v>
      </c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/>
      <c r="H5" s="141"/>
      <c r="I5" s="141"/>
      <c r="J5" s="141"/>
      <c r="K5" s="43"/>
      <c r="L5" s="81">
        <f>F5*B5*K5/1000</f>
        <v>0</v>
      </c>
      <c r="M5" s="112">
        <f>L5*$B$221</f>
        <v>0</v>
      </c>
      <c r="N5" s="142">
        <f t="shared" ref="N5:N68" si="0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1">K5</f>
        <v>0</v>
      </c>
      <c r="R5" s="84">
        <f t="shared" ref="R5:R147" si="2">P5*N5*Q5/1000</f>
        <v>0</v>
      </c>
      <c r="S5" s="84">
        <f t="shared" ref="S5:S147" si="3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4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5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/>
      <c r="B6" s="13"/>
      <c r="C6" s="13"/>
      <c r="D6" s="64">
        <f>IF(ISNA(VLOOKUP($C6,ИД!$A$2:$D$11,2,0)),0,VLOOKUP($C6,ИД!$A$2:$D$11,2,0))</f>
        <v>0</v>
      </c>
      <c r="E6" s="64"/>
      <c r="F6" s="64">
        <f>IF(ISNA(VLOOKUP($C6,ИД!$A$2:$D$11,2,0)),0,VLOOKUP($C6,ИД!$A$2:$D$11,4,0))</f>
        <v>0</v>
      </c>
      <c r="G6" s="11"/>
      <c r="H6" s="73"/>
      <c r="I6" s="73"/>
      <c r="J6" s="73"/>
      <c r="K6" s="14"/>
      <c r="L6" s="81">
        <f t="shared" ref="L6:L69" si="6">F6*B6*K6/1000</f>
        <v>0</v>
      </c>
      <c r="M6" s="108">
        <f>L6*$B$221</f>
        <v>0</v>
      </c>
      <c r="N6" s="89">
        <f t="shared" si="0"/>
        <v>0</v>
      </c>
      <c r="O6" s="65">
        <f>IF(ISNA(VLOOKUP($C6,ИД!$A$2:$I$11,8,0)),0,VLOOKUP($C6,ИД!$A$2:$I$11,8,0))</f>
        <v>0</v>
      </c>
      <c r="P6" s="66">
        <f>IF(ISNA(VLOOKUP($C6,ИД!$A$2:$I$11,9,0)),0,VLOOKUP($C6,ИД!$A$2:$I$11,9,0))</f>
        <v>0</v>
      </c>
      <c r="Q6" s="66">
        <f t="shared" si="1"/>
        <v>0</v>
      </c>
      <c r="R6" s="72">
        <f t="shared" si="2"/>
        <v>0</v>
      </c>
      <c r="S6" s="72">
        <f t="shared" si="3"/>
        <v>0</v>
      </c>
      <c r="T6" s="90">
        <f>S6*$B$221</f>
        <v>0</v>
      </c>
      <c r="U6" s="97">
        <f>IF(ISNA(VLOOKUP($C6,ИД!$A$2:$G$11,7,0)),0,VLOOKUP($C6,ИД!$A$2:$G$11,7,0))</f>
        <v>0</v>
      </c>
      <c r="V6" s="8">
        <f t="shared" si="4"/>
        <v>0</v>
      </c>
      <c r="W6" s="8">
        <f t="shared" ref="W6:W205" si="7">IF(ISERROR(V6/T6),0,V6/T6)</f>
        <v>0</v>
      </c>
      <c r="X6" s="98">
        <f>IF(ISNA(VLOOKUP($C6,ИД!$A$2:$J$11,10,0)),0,VLOOKUP($C6,ИД!$A$2:$J$11,10,0))</f>
        <v>0</v>
      </c>
      <c r="Y6" s="101">
        <f>IF(ISNA(VLOOKUP($C6,ИД!$A$2:$F$11,6,0)),0,VLOOKUP($C6,ИД!$A$2:$F$11,6,0))</f>
        <v>0</v>
      </c>
      <c r="Z6" s="34">
        <f t="shared" si="5"/>
        <v>0</v>
      </c>
      <c r="AA6" s="34">
        <f t="shared" ref="AA6:AA207" si="8">IF(ISERROR(Z6/T6),0,Z6/T6)</f>
        <v>0</v>
      </c>
      <c r="AB6" s="102">
        <f>IF(ISNA(VLOOKUP($C6,ИД!$A$2:$E$11,5,0)),0,VLOOKUP($C6,ИД!$A$2:$E$11,5,0))</f>
        <v>0</v>
      </c>
      <c r="AC6" s="6"/>
      <c r="AD6" s="15"/>
      <c r="AE6" s="12"/>
      <c r="AF6" s="12"/>
      <c r="AG6" s="2"/>
    </row>
    <row r="7" spans="1:33" s="5" customFormat="1" ht="15" customHeight="1" x14ac:dyDescent="0.25">
      <c r="A7" s="107"/>
      <c r="B7" s="13"/>
      <c r="C7" s="13"/>
      <c r="D7" s="64">
        <f>IF(ISNA(VLOOKUP($C7,ИД!$A$2:$D$11,2,0)),0,VLOOKUP($C7,ИД!$A$2:$D$11,2,0))</f>
        <v>0</v>
      </c>
      <c r="E7" s="64">
        <f>IF(ISNA(VLOOKUP($C7,ИД!$A$2:$D$11,2,0)),0,VLOOKUP($C7,ИД!$A$2:$D$11,3,0))</f>
        <v>0</v>
      </c>
      <c r="F7" s="64">
        <f>IF(ISNA(VLOOKUP($C7,ИД!$A$2:$D$11,2,0)),0,VLOOKUP($C7,ИД!$A$2:$D$11,4,0))</f>
        <v>0</v>
      </c>
      <c r="G7" s="11"/>
      <c r="H7" s="73"/>
      <c r="I7" s="73"/>
      <c r="J7" s="73"/>
      <c r="K7" s="14"/>
      <c r="L7" s="81">
        <f t="shared" si="6"/>
        <v>0</v>
      </c>
      <c r="M7" s="108">
        <f t="shared" ref="M7:M23" si="9">L7*$B$221</f>
        <v>0</v>
      </c>
      <c r="N7" s="89">
        <f t="shared" si="0"/>
        <v>0</v>
      </c>
      <c r="O7" s="65">
        <f>IF(ISNA(VLOOKUP($C7,ИД!$A$2:$I$11,8,0)),0,VLOOKUP($C7,ИД!$A$2:$I$11,8,0))</f>
        <v>0</v>
      </c>
      <c r="P7" s="66">
        <f>IF(ISNA(VLOOKUP($C7,ИД!$A$2:$I$11,9,0)),0,VLOOKUP($C7,ИД!$A$2:$I$11,9,0))</f>
        <v>0</v>
      </c>
      <c r="Q7" s="66">
        <f t="shared" ref="Q7:Q23" si="10">K7</f>
        <v>0</v>
      </c>
      <c r="R7" s="72">
        <f t="shared" ref="R7:R23" si="11">P7*N7*Q7/1000</f>
        <v>0</v>
      </c>
      <c r="S7" s="72">
        <f t="shared" ref="S7:S23" si="12">L7-R7</f>
        <v>0</v>
      </c>
      <c r="T7" s="90">
        <f t="shared" ref="T7:T23" si="13">S7*$B$221</f>
        <v>0</v>
      </c>
      <c r="U7" s="97">
        <f>IF(ISNA(VLOOKUP($C7,ИД!$A$2:$G$11,7,0)),0,VLOOKUP($C7,ИД!$A$2:$G$11,7,0))</f>
        <v>0</v>
      </c>
      <c r="V7" s="8">
        <f t="shared" ref="V7:V23" si="14">N7*U7</f>
        <v>0</v>
      </c>
      <c r="W7" s="8">
        <f t="shared" si="7"/>
        <v>0</v>
      </c>
      <c r="X7" s="98">
        <f>IF(ISNA(VLOOKUP($C7,ИД!$A$2:$J$11,10,0)),0,VLOOKUP($C7,ИД!$A$2:$J$11,10,0))</f>
        <v>0</v>
      </c>
      <c r="Y7" s="101">
        <f>IF(ISNA(VLOOKUP($C7,ИД!$A$2:$F$11,6,0)),0,VLOOKUP($C7,ИД!$A$2:$F$11,6,0))</f>
        <v>0</v>
      </c>
      <c r="Z7" s="34">
        <f t="shared" si="5"/>
        <v>0</v>
      </c>
      <c r="AA7" s="34">
        <f t="shared" si="8"/>
        <v>0</v>
      </c>
      <c r="AB7" s="102">
        <f>IF(ISNA(VLOOKUP($C7,ИД!$A$2:$E$11,5,0)),0,VLOOKUP($C7,ИД!$A$2:$E$11,5,0))</f>
        <v>0</v>
      </c>
      <c r="AC7" s="6"/>
      <c r="AD7" s="15"/>
      <c r="AE7" s="12"/>
      <c r="AF7" s="12"/>
      <c r="AG7" s="2"/>
    </row>
    <row r="8" spans="1:33" s="5" customFormat="1" ht="15" customHeight="1" x14ac:dyDescent="0.25">
      <c r="A8" s="107"/>
      <c r="B8" s="13"/>
      <c r="C8" s="13"/>
      <c r="D8" s="64">
        <f>IF(ISNA(VLOOKUP($C8,ИД!$A$2:$D$11,2,0)),0,VLOOKUP($C8,ИД!$A$2:$D$11,2,0))</f>
        <v>0</v>
      </c>
      <c r="E8" s="64">
        <f>IF(ISNA(VLOOKUP($C8,ИД!$A$2:$D$11,2,0)),0,VLOOKUP($C8,ИД!$A$2:$D$11,3,0))</f>
        <v>0</v>
      </c>
      <c r="F8" s="64">
        <f>IF(ISNA(VLOOKUP($C8,ИД!$A$2:$D$11,2,0)),0,VLOOKUP($C8,ИД!$A$2:$D$11,4,0))</f>
        <v>0</v>
      </c>
      <c r="G8" s="11"/>
      <c r="H8" s="73"/>
      <c r="I8" s="73"/>
      <c r="J8" s="73"/>
      <c r="K8" s="14"/>
      <c r="L8" s="81">
        <f t="shared" si="6"/>
        <v>0</v>
      </c>
      <c r="M8" s="108">
        <f t="shared" si="9"/>
        <v>0</v>
      </c>
      <c r="N8" s="89">
        <f t="shared" si="0"/>
        <v>0</v>
      </c>
      <c r="O8" s="65">
        <f>IF(ISNA(VLOOKUP($C8,ИД!$A$2:$I$11,8,0)),0,VLOOKUP($C8,ИД!$A$2:$I$11,8,0))</f>
        <v>0</v>
      </c>
      <c r="P8" s="66">
        <f>IF(ISNA(VLOOKUP($C8,ИД!$A$2:$I$11,9,0)),0,VLOOKUP($C8,ИД!$A$2:$I$11,9,0))</f>
        <v>0</v>
      </c>
      <c r="Q8" s="66">
        <f t="shared" si="10"/>
        <v>0</v>
      </c>
      <c r="R8" s="72">
        <f t="shared" si="11"/>
        <v>0</v>
      </c>
      <c r="S8" s="72">
        <f t="shared" si="12"/>
        <v>0</v>
      </c>
      <c r="T8" s="90">
        <f t="shared" si="13"/>
        <v>0</v>
      </c>
      <c r="U8" s="97">
        <f>IF(ISNA(VLOOKUP($C8,ИД!$A$2:$G$11,7,0)),0,VLOOKUP($C8,ИД!$A$2:$G$11,7,0))</f>
        <v>0</v>
      </c>
      <c r="V8" s="8">
        <f t="shared" si="14"/>
        <v>0</v>
      </c>
      <c r="W8" s="8">
        <f t="shared" si="7"/>
        <v>0</v>
      </c>
      <c r="X8" s="98">
        <f>IF(ISNA(VLOOKUP($C8,ИД!$A$2:$J$11,10,0)),0,VLOOKUP($C8,ИД!$A$2:$J$11,10,0))</f>
        <v>0</v>
      </c>
      <c r="Y8" s="101">
        <f>IF(ISNA(VLOOKUP($C8,ИД!$A$2:$F$11,6,0)),0,VLOOKUP($C8,ИД!$A$2:$F$11,6,0))</f>
        <v>0</v>
      </c>
      <c r="Z8" s="34">
        <f t="shared" si="5"/>
        <v>0</v>
      </c>
      <c r="AA8" s="34">
        <f t="shared" si="8"/>
        <v>0</v>
      </c>
      <c r="AB8" s="102">
        <f>IF(ISNA(VLOOKUP($C8,ИД!$A$2:$E$11,5,0)),0,VLOOKUP($C8,ИД!$A$2:$E$11,5,0))</f>
        <v>0</v>
      </c>
      <c r="AC8" s="6"/>
      <c r="AD8" s="15"/>
      <c r="AE8" s="12"/>
      <c r="AF8" s="12"/>
      <c r="AG8" s="2"/>
    </row>
    <row r="9" spans="1:33" s="5" customFormat="1" ht="15" customHeight="1" x14ac:dyDescent="0.25">
      <c r="A9" s="107"/>
      <c r="B9" s="13"/>
      <c r="C9" s="13"/>
      <c r="D9" s="64">
        <f>IF(ISNA(VLOOKUP($C9,ИД!$A$2:$D$11,2,0)),0,VLOOKUP($C9,ИД!$A$2:$D$11,2,0))</f>
        <v>0</v>
      </c>
      <c r="E9" s="64">
        <f>IF(ISNA(VLOOKUP($C9,ИД!$A$2:$D$11,2,0)),0,VLOOKUP($C9,ИД!$A$2:$D$11,3,0))</f>
        <v>0</v>
      </c>
      <c r="F9" s="64">
        <f>IF(ISNA(VLOOKUP($C9,ИД!$A$2:$D$11,2,0)),0,VLOOKUP($C9,ИД!$A$2:$D$11,4,0))</f>
        <v>0</v>
      </c>
      <c r="G9" s="11"/>
      <c r="H9" s="73"/>
      <c r="I9" s="73"/>
      <c r="J9" s="73"/>
      <c r="K9" s="14"/>
      <c r="L9" s="81">
        <f t="shared" si="6"/>
        <v>0</v>
      </c>
      <c r="M9" s="108">
        <f t="shared" si="9"/>
        <v>0</v>
      </c>
      <c r="N9" s="89">
        <f t="shared" si="0"/>
        <v>0</v>
      </c>
      <c r="O9" s="65">
        <f>IF(ISNA(VLOOKUP($C9,ИД!$A$2:$I$11,8,0)),0,VLOOKUP($C9,ИД!$A$2:$I$11,8,0))</f>
        <v>0</v>
      </c>
      <c r="P9" s="66">
        <f>IF(ISNA(VLOOKUP($C9,ИД!$A$2:$I$11,9,0)),0,VLOOKUP($C9,ИД!$A$2:$I$11,9,0))</f>
        <v>0</v>
      </c>
      <c r="Q9" s="66">
        <f t="shared" si="10"/>
        <v>0</v>
      </c>
      <c r="R9" s="72">
        <f t="shared" si="11"/>
        <v>0</v>
      </c>
      <c r="S9" s="72">
        <f t="shared" si="12"/>
        <v>0</v>
      </c>
      <c r="T9" s="90">
        <f t="shared" si="13"/>
        <v>0</v>
      </c>
      <c r="U9" s="97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98">
        <f>IF(ISNA(VLOOKUP($C9,ИД!$A$2:$J$11,10,0)),0,VLOOKUP($C9,ИД!$A$2:$J$11,10,0))</f>
        <v>0</v>
      </c>
      <c r="Y9" s="101">
        <f>IF(ISNA(VLOOKUP($C9,ИД!$A$2:$F$11,6,0)),0,VLOOKUP($C9,ИД!$A$2:$F$11,6,0))</f>
        <v>0</v>
      </c>
      <c r="Z9" s="34">
        <f t="shared" si="5"/>
        <v>0</v>
      </c>
      <c r="AA9" s="34">
        <f t="shared" si="8"/>
        <v>0</v>
      </c>
      <c r="AB9" s="102">
        <f>IF(ISNA(VLOOKUP($C9,ИД!$A$2:$E$11,5,0)),0,VLOOKUP($C9,ИД!$A$2:$E$11,5,0))</f>
        <v>0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/>
      <c r="B10" s="13"/>
      <c r="C10" s="13"/>
      <c r="D10" s="64">
        <f>IF(ISNA(VLOOKUP($C10,ИД!$A$2:$D$11,2,0)),0,VLOOKUP($C10,ИД!$A$2:$D$11,2,0))</f>
        <v>0</v>
      </c>
      <c r="E10" s="64">
        <f>IF(ISNA(VLOOKUP($C10,ИД!$A$2:$D$11,2,0)),0,VLOOKUP($C10,ИД!$A$2:$D$11,3,0))</f>
        <v>0</v>
      </c>
      <c r="F10" s="64">
        <f>IF(ISNA(VLOOKUP($C10,ИД!$A$2:$D$11,2,0)),0,VLOOKUP($C10,ИД!$A$2:$D$11,4,0))</f>
        <v>0</v>
      </c>
      <c r="G10" s="11"/>
      <c r="H10" s="73"/>
      <c r="I10" s="73"/>
      <c r="J10" s="73"/>
      <c r="K10" s="14"/>
      <c r="L10" s="81">
        <f t="shared" si="6"/>
        <v>0</v>
      </c>
      <c r="M10" s="108">
        <f t="shared" si="9"/>
        <v>0</v>
      </c>
      <c r="N10" s="89">
        <f t="shared" si="0"/>
        <v>0</v>
      </c>
      <c r="O10" s="65">
        <f>IF(ISNA(VLOOKUP($C10,ИД!$A$2:$I$11,8,0)),0,VLOOKUP($C10,ИД!$A$2:$I$11,8,0))</f>
        <v>0</v>
      </c>
      <c r="P10" s="66">
        <f>IF(ISNA(VLOOKUP($C10,ИД!$A$2:$I$11,9,0)),0,VLOOKUP($C10,ИД!$A$2:$I$11,9,0))</f>
        <v>0</v>
      </c>
      <c r="Q10" s="66">
        <f t="shared" si="10"/>
        <v>0</v>
      </c>
      <c r="R10" s="72">
        <f t="shared" si="11"/>
        <v>0</v>
      </c>
      <c r="S10" s="72">
        <f t="shared" si="12"/>
        <v>0</v>
      </c>
      <c r="T10" s="90">
        <f t="shared" si="13"/>
        <v>0</v>
      </c>
      <c r="U10" s="97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98">
        <f>IF(ISNA(VLOOKUP($C10,ИД!$A$2:$J$11,10,0)),0,VLOOKUP($C10,ИД!$A$2:$J$11,10,0))</f>
        <v>0</v>
      </c>
      <c r="Y10" s="101">
        <f>IF(ISNA(VLOOKUP($C10,ИД!$A$2:$F$11,6,0)),0,VLOOKUP($C10,ИД!$A$2:$F$11,6,0))</f>
        <v>0</v>
      </c>
      <c r="Z10" s="34">
        <f t="shared" si="5"/>
        <v>0</v>
      </c>
      <c r="AA10" s="34">
        <f t="shared" si="8"/>
        <v>0</v>
      </c>
      <c r="AB10" s="102">
        <f>IF(ISNA(VLOOKUP($C10,ИД!$A$2:$E$11,5,0)),0,VLOOKUP($C10,ИД!$A$2:$E$11,5,0))</f>
        <v>0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/>
      <c r="B11" s="13"/>
      <c r="C11" s="13"/>
      <c r="D11" s="64">
        <f>IF(ISNA(VLOOKUP($C11,ИД!$A$2:$D$11,2,0)),0,VLOOKUP($C11,ИД!$A$2:$D$11,2,0))</f>
        <v>0</v>
      </c>
      <c r="E11" s="64">
        <f>IF(ISNA(VLOOKUP($C11,ИД!$A$2:$D$11,2,0)),0,VLOOKUP($C11,ИД!$A$2:$D$11,3,0))</f>
        <v>0</v>
      </c>
      <c r="F11" s="64">
        <f>IF(ISNA(VLOOKUP($C11,ИД!$A$2:$D$11,2,0)),0,VLOOKUP($C11,ИД!$A$2:$D$11,4,0))</f>
        <v>0</v>
      </c>
      <c r="G11" s="11"/>
      <c r="H11" s="73"/>
      <c r="I11" s="73"/>
      <c r="J11" s="73"/>
      <c r="K11" s="14"/>
      <c r="L11" s="81">
        <f t="shared" si="6"/>
        <v>0</v>
      </c>
      <c r="M11" s="108">
        <f t="shared" si="9"/>
        <v>0</v>
      </c>
      <c r="N11" s="89">
        <f t="shared" si="0"/>
        <v>0</v>
      </c>
      <c r="O11" s="65">
        <f>IF(ISNA(VLOOKUP($C11,ИД!$A$2:$I$11,8,0)),0,VLOOKUP($C11,ИД!$A$2:$I$11,8,0))</f>
        <v>0</v>
      </c>
      <c r="P11" s="66">
        <f>IF(ISNA(VLOOKUP($C11,ИД!$A$2:$I$11,9,0)),0,VLOOKUP($C11,ИД!$A$2:$I$11,9,0))</f>
        <v>0</v>
      </c>
      <c r="Q11" s="66">
        <f t="shared" si="10"/>
        <v>0</v>
      </c>
      <c r="R11" s="72">
        <f t="shared" si="11"/>
        <v>0</v>
      </c>
      <c r="S11" s="72">
        <f t="shared" si="12"/>
        <v>0</v>
      </c>
      <c r="T11" s="90">
        <f t="shared" si="13"/>
        <v>0</v>
      </c>
      <c r="U11" s="97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98">
        <f>IF(ISNA(VLOOKUP($C11,ИД!$A$2:$J$11,10,0)),0,VLOOKUP($C11,ИД!$A$2:$J$11,10,0))</f>
        <v>0</v>
      </c>
      <c r="Y11" s="101">
        <f>IF(ISNA(VLOOKUP($C11,ИД!$A$2:$F$11,6,0)),0,VLOOKUP($C11,ИД!$A$2:$F$11,6,0))</f>
        <v>0</v>
      </c>
      <c r="Z11" s="34">
        <f t="shared" si="5"/>
        <v>0</v>
      </c>
      <c r="AA11" s="34">
        <f t="shared" si="8"/>
        <v>0</v>
      </c>
      <c r="AB11" s="102">
        <f>IF(ISNA(VLOOKUP($C11,ИД!$A$2:$E$11,5,0)),0,VLOOKUP($C11,ИД!$A$2:$E$11,5,0))</f>
        <v>0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/>
      <c r="B12" s="13"/>
      <c r="C12" s="13"/>
      <c r="D12" s="64">
        <f>IF(ISNA(VLOOKUP($C12,ИД!$A$2:$D$11,2,0)),0,VLOOKUP($C12,ИД!$A$2:$D$11,2,0))</f>
        <v>0</v>
      </c>
      <c r="E12" s="64">
        <f>IF(ISNA(VLOOKUP($C12,ИД!$A$2:$D$11,2,0)),0,VLOOKUP($C12,ИД!$A$2:$D$11,3,0))</f>
        <v>0</v>
      </c>
      <c r="F12" s="64">
        <f>IF(ISNA(VLOOKUP($C12,ИД!$A$2:$D$11,2,0)),0,VLOOKUP($C12,ИД!$A$2:$D$11,4,0))</f>
        <v>0</v>
      </c>
      <c r="G12" s="11"/>
      <c r="H12" s="73"/>
      <c r="I12" s="73"/>
      <c r="J12" s="73"/>
      <c r="K12" s="14"/>
      <c r="L12" s="81">
        <f t="shared" si="6"/>
        <v>0</v>
      </c>
      <c r="M12" s="108">
        <f t="shared" si="9"/>
        <v>0</v>
      </c>
      <c r="N12" s="89">
        <f t="shared" si="0"/>
        <v>0</v>
      </c>
      <c r="O12" s="65">
        <f>IF(ISNA(VLOOKUP($C12,ИД!$A$2:$I$11,8,0)),0,VLOOKUP($C12,ИД!$A$2:$I$11,8,0))</f>
        <v>0</v>
      </c>
      <c r="P12" s="66">
        <f>IF(ISNA(VLOOKUP($C12,ИД!$A$2:$I$11,9,0)),0,VLOOKUP($C12,ИД!$A$2:$I$11,9,0))</f>
        <v>0</v>
      </c>
      <c r="Q12" s="66">
        <f t="shared" si="10"/>
        <v>0</v>
      </c>
      <c r="R12" s="72">
        <f t="shared" si="11"/>
        <v>0</v>
      </c>
      <c r="S12" s="72">
        <f t="shared" si="12"/>
        <v>0</v>
      </c>
      <c r="T12" s="90">
        <f t="shared" si="13"/>
        <v>0</v>
      </c>
      <c r="U12" s="97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98">
        <f>IF(ISNA(VLOOKUP($C12,ИД!$A$2:$J$11,10,0)),0,VLOOKUP($C12,ИД!$A$2:$J$11,10,0))</f>
        <v>0</v>
      </c>
      <c r="Y12" s="101">
        <f>IF(ISNA(VLOOKUP($C12,ИД!$A$2:$F$11,6,0)),0,VLOOKUP($C12,ИД!$A$2:$F$11,6,0))</f>
        <v>0</v>
      </c>
      <c r="Z12" s="34">
        <f t="shared" si="5"/>
        <v>0</v>
      </c>
      <c r="AA12" s="34">
        <f t="shared" si="8"/>
        <v>0</v>
      </c>
      <c r="AB12" s="102">
        <f>IF(ISNA(VLOOKUP($C12,ИД!$A$2:$E$11,5,0)),0,VLOOKUP($C12,ИД!$A$2:$E$11,5,0))</f>
        <v>0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/>
      <c r="B13" s="13"/>
      <c r="C13" s="13"/>
      <c r="D13" s="64">
        <f>IF(ISNA(VLOOKUP($C13,ИД!$A$2:$D$11,2,0)),0,VLOOKUP($C13,ИД!$A$2:$D$11,2,0))</f>
        <v>0</v>
      </c>
      <c r="E13" s="64">
        <f>IF(ISNA(VLOOKUP($C13,ИД!$A$2:$D$11,2,0)),0,VLOOKUP($C13,ИД!$A$2:$D$11,3,0))</f>
        <v>0</v>
      </c>
      <c r="F13" s="64">
        <f>IF(ISNA(VLOOKUP($C13,ИД!$A$2:$D$11,2,0)),0,VLOOKUP($C13,ИД!$A$2:$D$11,4,0))</f>
        <v>0</v>
      </c>
      <c r="G13" s="11"/>
      <c r="H13" s="73"/>
      <c r="I13" s="73"/>
      <c r="J13" s="73"/>
      <c r="K13" s="14"/>
      <c r="L13" s="81">
        <f t="shared" si="6"/>
        <v>0</v>
      </c>
      <c r="M13" s="108">
        <f t="shared" si="9"/>
        <v>0</v>
      </c>
      <c r="N13" s="89">
        <f t="shared" si="0"/>
        <v>0</v>
      </c>
      <c r="O13" s="65">
        <f>IF(ISNA(VLOOKUP($C13,ИД!$A$2:$I$11,8,0)),0,VLOOKUP($C13,ИД!$A$2:$I$11,8,0))</f>
        <v>0</v>
      </c>
      <c r="P13" s="66">
        <f>IF(ISNA(VLOOKUP($C13,ИД!$A$2:$I$11,9,0)),0,VLOOKUP($C13,ИД!$A$2:$I$11,9,0))</f>
        <v>0</v>
      </c>
      <c r="Q13" s="66">
        <f t="shared" si="10"/>
        <v>0</v>
      </c>
      <c r="R13" s="72">
        <f t="shared" si="11"/>
        <v>0</v>
      </c>
      <c r="S13" s="72">
        <f t="shared" si="12"/>
        <v>0</v>
      </c>
      <c r="T13" s="90">
        <f t="shared" si="13"/>
        <v>0</v>
      </c>
      <c r="U13" s="97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98">
        <f>IF(ISNA(VLOOKUP($C13,ИД!$A$2:$J$11,10,0)),0,VLOOKUP($C13,ИД!$A$2:$J$11,10,0))</f>
        <v>0</v>
      </c>
      <c r="Y13" s="101">
        <f>IF(ISNA(VLOOKUP($C13,ИД!$A$2:$F$11,6,0)),0,VLOOKUP($C13,ИД!$A$2:$F$11,6,0))</f>
        <v>0</v>
      </c>
      <c r="Z13" s="34">
        <f t="shared" si="5"/>
        <v>0</v>
      </c>
      <c r="AA13" s="34">
        <f t="shared" si="8"/>
        <v>0</v>
      </c>
      <c r="AB13" s="102">
        <f>IF(ISNA(VLOOKUP($C13,ИД!$A$2:$E$11,5,0)),0,VLOOKUP($C13,ИД!$A$2:$E$11,5,0))</f>
        <v>0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/>
      <c r="B14" s="13"/>
      <c r="C14" s="13"/>
      <c r="D14" s="64">
        <f>IF(ISNA(VLOOKUP($C14,ИД!$A$2:$D$11,2,0)),0,VLOOKUP($C14,ИД!$A$2:$D$11,2,0))</f>
        <v>0</v>
      </c>
      <c r="E14" s="64">
        <f>IF(ISNA(VLOOKUP($C14,ИД!$A$2:$D$11,2,0)),0,VLOOKUP($C14,ИД!$A$2:$D$11,3,0))</f>
        <v>0</v>
      </c>
      <c r="F14" s="64">
        <f>IF(ISNA(VLOOKUP($C14,ИД!$A$2:$D$11,2,0)),0,VLOOKUP($C14,ИД!$A$2:$D$11,4,0))</f>
        <v>0</v>
      </c>
      <c r="G14" s="11"/>
      <c r="H14" s="73"/>
      <c r="I14" s="73"/>
      <c r="J14" s="73"/>
      <c r="K14" s="14"/>
      <c r="L14" s="81">
        <f t="shared" si="6"/>
        <v>0</v>
      </c>
      <c r="M14" s="108">
        <f t="shared" si="9"/>
        <v>0</v>
      </c>
      <c r="N14" s="89">
        <f t="shared" si="0"/>
        <v>0</v>
      </c>
      <c r="O14" s="65">
        <f>IF(ISNA(VLOOKUP($C14,ИД!$A$2:$I$11,8,0)),0,VLOOKUP($C14,ИД!$A$2:$I$11,8,0))</f>
        <v>0</v>
      </c>
      <c r="P14" s="66">
        <f>IF(ISNA(VLOOKUP($C14,ИД!$A$2:$I$11,9,0)),0,VLOOKUP($C14,ИД!$A$2:$I$11,9,0))</f>
        <v>0</v>
      </c>
      <c r="Q14" s="66">
        <f t="shared" si="10"/>
        <v>0</v>
      </c>
      <c r="R14" s="72">
        <f t="shared" si="11"/>
        <v>0</v>
      </c>
      <c r="S14" s="72">
        <f t="shared" si="12"/>
        <v>0</v>
      </c>
      <c r="T14" s="90">
        <f t="shared" si="13"/>
        <v>0</v>
      </c>
      <c r="U14" s="97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98">
        <f>IF(ISNA(VLOOKUP($C14,ИД!$A$2:$J$11,10,0)),0,VLOOKUP($C14,ИД!$A$2:$J$11,10,0))</f>
        <v>0</v>
      </c>
      <c r="Y14" s="101">
        <f>IF(ISNA(VLOOKUP($C14,ИД!$A$2:$F$11,6,0)),0,VLOOKUP($C14,ИД!$A$2:$F$11,6,0))</f>
        <v>0</v>
      </c>
      <c r="Z14" s="34">
        <f t="shared" si="5"/>
        <v>0</v>
      </c>
      <c r="AA14" s="34">
        <f t="shared" si="8"/>
        <v>0</v>
      </c>
      <c r="AB14" s="102">
        <f>IF(ISNA(VLOOKUP($C14,ИД!$A$2:$E$11,5,0)),0,VLOOKUP($C14,ИД!$A$2:$E$11,5,0))</f>
        <v>0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/>
      <c r="B15" s="13"/>
      <c r="C15" s="13"/>
      <c r="D15" s="64"/>
      <c r="E15" s="64">
        <f>IF(ISNA(VLOOKUP($C15,ИД!$A$2:$D$11,2,0)),0,VLOOKUP($C15,ИД!$A$2:$D$11,3,0))</f>
        <v>0</v>
      </c>
      <c r="F15" s="64">
        <f>IF(ISNA(VLOOKUP($C15,ИД!$A$2:$D$11,2,0)),0,VLOOKUP($C15,ИД!$A$2:$D$11,4,0))</f>
        <v>0</v>
      </c>
      <c r="G15" s="11"/>
      <c r="H15" s="73"/>
      <c r="I15" s="73"/>
      <c r="J15" s="73"/>
      <c r="K15" s="14"/>
      <c r="L15" s="81">
        <f t="shared" si="6"/>
        <v>0</v>
      </c>
      <c r="M15" s="108">
        <f t="shared" si="9"/>
        <v>0</v>
      </c>
      <c r="N15" s="89">
        <f t="shared" si="0"/>
        <v>0</v>
      </c>
      <c r="O15" s="65">
        <f>IF(ISNA(VLOOKUP($C15,ИД!$A$2:$I$11,8,0)),0,VLOOKUP($C15,ИД!$A$2:$I$11,8,0))</f>
        <v>0</v>
      </c>
      <c r="P15" s="66">
        <f>IF(ISNA(VLOOKUP($C15,ИД!$A$2:$I$11,9,0)),0,VLOOKUP($C15,ИД!$A$2:$I$11,9,0))</f>
        <v>0</v>
      </c>
      <c r="Q15" s="66">
        <f t="shared" si="10"/>
        <v>0</v>
      </c>
      <c r="R15" s="72">
        <f t="shared" si="11"/>
        <v>0</v>
      </c>
      <c r="S15" s="72">
        <f t="shared" si="12"/>
        <v>0</v>
      </c>
      <c r="T15" s="90">
        <f t="shared" si="13"/>
        <v>0</v>
      </c>
      <c r="U15" s="97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98">
        <f>IF(ISNA(VLOOKUP($C15,ИД!$A$2:$J$11,10,0)),0,VLOOKUP($C15,ИД!$A$2:$J$11,10,0))</f>
        <v>0</v>
      </c>
      <c r="Y15" s="101">
        <f>IF(ISNA(VLOOKUP($C15,ИД!$A$2:$F$11,6,0)),0,VLOOKUP($C15,ИД!$A$2:$F$11,6,0))</f>
        <v>0</v>
      </c>
      <c r="Z15" s="34">
        <f t="shared" si="5"/>
        <v>0</v>
      </c>
      <c r="AA15" s="34">
        <f t="shared" si="8"/>
        <v>0</v>
      </c>
      <c r="AB15" s="102">
        <f>IF(ISNA(VLOOKUP($C15,ИД!$A$2:$E$11,5,0)),0,VLOOKUP($C15,ИД!$A$2:$E$11,5,0))</f>
        <v>0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/>
      <c r="B16" s="13"/>
      <c r="C16" s="13"/>
      <c r="D16" s="64">
        <f>IF(ISNA(VLOOKUP($C16,ИД!$A$2:$D$11,2,0)),0,VLOOKUP($C16,ИД!$A$2:$D$11,2,0))</f>
        <v>0</v>
      </c>
      <c r="E16" s="64">
        <f>IF(ISNA(VLOOKUP($C16,ИД!$A$2:$D$11,2,0)),0,VLOOKUP($C16,ИД!$A$2:$D$11,3,0))</f>
        <v>0</v>
      </c>
      <c r="F16" s="64">
        <f>IF(ISNA(VLOOKUP($C16,ИД!$A$2:$D$11,2,0)),0,VLOOKUP($C16,ИД!$A$2:$D$11,4,0))</f>
        <v>0</v>
      </c>
      <c r="G16" s="11"/>
      <c r="H16" s="73"/>
      <c r="I16" s="73"/>
      <c r="J16" s="73"/>
      <c r="K16" s="14"/>
      <c r="L16" s="81">
        <f t="shared" si="6"/>
        <v>0</v>
      </c>
      <c r="M16" s="108">
        <f t="shared" si="9"/>
        <v>0</v>
      </c>
      <c r="N16" s="89">
        <f t="shared" si="0"/>
        <v>0</v>
      </c>
      <c r="O16" s="65">
        <f>IF(ISNA(VLOOKUP($C16,ИД!$A$2:$I$11,8,0)),0,VLOOKUP($C16,ИД!$A$2:$I$11,8,0))</f>
        <v>0</v>
      </c>
      <c r="P16" s="66">
        <f>IF(ISNA(VLOOKUP($C16,ИД!$A$2:$I$11,9,0)),0,VLOOKUP($C16,ИД!$A$2:$I$11,9,0))</f>
        <v>0</v>
      </c>
      <c r="Q16" s="66">
        <f t="shared" si="10"/>
        <v>0</v>
      </c>
      <c r="R16" s="72">
        <f t="shared" si="11"/>
        <v>0</v>
      </c>
      <c r="S16" s="72">
        <f t="shared" si="12"/>
        <v>0</v>
      </c>
      <c r="T16" s="90">
        <f t="shared" si="13"/>
        <v>0</v>
      </c>
      <c r="U16" s="97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98">
        <f>IF(ISNA(VLOOKUP($C16,ИД!$A$2:$J$11,10,0)),0,VLOOKUP($C16,ИД!$A$2:$J$11,10,0))</f>
        <v>0</v>
      </c>
      <c r="Y16" s="101">
        <f>IF(ISNA(VLOOKUP($C16,ИД!$A$2:$F$11,6,0)),0,VLOOKUP($C16,ИД!$A$2:$F$11,6,0))</f>
        <v>0</v>
      </c>
      <c r="Z16" s="34">
        <f t="shared" si="5"/>
        <v>0</v>
      </c>
      <c r="AA16" s="34">
        <f t="shared" si="8"/>
        <v>0</v>
      </c>
      <c r="AB16" s="102">
        <f>IF(ISNA(VLOOKUP($C16,ИД!$A$2:$E$11,5,0)),0,VLOOKUP($C16,ИД!$A$2:$E$11,5,0))</f>
        <v>0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/>
      <c r="B17" s="13"/>
      <c r="C17" s="13"/>
      <c r="D17" s="64">
        <f>IF(ISNA(VLOOKUP($C17,ИД!$A$2:$D$11,2,0)),0,VLOOKUP($C17,ИД!$A$2:$D$11,2,0))</f>
        <v>0</v>
      </c>
      <c r="E17" s="64">
        <f>IF(ISNA(VLOOKUP($C17,ИД!$A$2:$D$11,2,0)),0,VLOOKUP($C17,ИД!$A$2:$D$11,3,0))</f>
        <v>0</v>
      </c>
      <c r="F17" s="64">
        <f>IF(ISNA(VLOOKUP($C17,ИД!$A$2:$D$11,2,0)),0,VLOOKUP($C17,ИД!$A$2:$D$11,4,0))</f>
        <v>0</v>
      </c>
      <c r="G17" s="11"/>
      <c r="H17" s="73"/>
      <c r="I17" s="73"/>
      <c r="J17" s="73"/>
      <c r="K17" s="14"/>
      <c r="L17" s="81">
        <f t="shared" si="6"/>
        <v>0</v>
      </c>
      <c r="M17" s="108">
        <f t="shared" si="9"/>
        <v>0</v>
      </c>
      <c r="N17" s="89">
        <f t="shared" si="0"/>
        <v>0</v>
      </c>
      <c r="O17" s="65">
        <f>IF(ISNA(VLOOKUP($C17,ИД!$A$2:$I$11,8,0)),0,VLOOKUP($C17,ИД!$A$2:$I$11,8,0))</f>
        <v>0</v>
      </c>
      <c r="P17" s="66">
        <f>IF(ISNA(VLOOKUP($C17,ИД!$A$2:$I$11,9,0)),0,VLOOKUP($C17,ИД!$A$2:$I$11,9,0))</f>
        <v>0</v>
      </c>
      <c r="Q17" s="66">
        <f t="shared" si="10"/>
        <v>0</v>
      </c>
      <c r="R17" s="72">
        <f t="shared" si="11"/>
        <v>0</v>
      </c>
      <c r="S17" s="72">
        <f t="shared" si="12"/>
        <v>0</v>
      </c>
      <c r="T17" s="90">
        <f t="shared" si="13"/>
        <v>0</v>
      </c>
      <c r="U17" s="97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8">
        <f>IF(ISNA(VLOOKUP($C17,ИД!$A$2:$J$11,10,0)),0,VLOOKUP($C17,ИД!$A$2:$J$11,10,0))</f>
        <v>0</v>
      </c>
      <c r="Y17" s="101">
        <f>IF(ISNA(VLOOKUP($C17,ИД!$A$2:$F$11,6,0)),0,VLOOKUP($C17,ИД!$A$2:$F$11,6,0))</f>
        <v>0</v>
      </c>
      <c r="Z17" s="34">
        <f t="shared" si="5"/>
        <v>0</v>
      </c>
      <c r="AA17" s="34">
        <f t="shared" si="8"/>
        <v>0</v>
      </c>
      <c r="AB17" s="102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/>
      <c r="B18" s="13"/>
      <c r="C18" s="13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1"/>
      <c r="H18" s="73"/>
      <c r="I18" s="73"/>
      <c r="J18" s="73"/>
      <c r="K18" s="14"/>
      <c r="L18" s="81">
        <f t="shared" si="6"/>
        <v>0</v>
      </c>
      <c r="M18" s="108">
        <f t="shared" si="9"/>
        <v>0</v>
      </c>
      <c r="N18" s="89">
        <f t="shared" si="0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7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8">
        <f>IF(ISNA(VLOOKUP($C18,ИД!$A$2:$J$11,10,0)),0,VLOOKUP($C18,ИД!$A$2:$J$11,10,0))</f>
        <v>0</v>
      </c>
      <c r="Y18" s="101">
        <f>IF(ISNA(VLOOKUP($C18,ИД!$A$2:$F$11,6,0)),0,VLOOKUP($C18,ИД!$A$2:$F$11,6,0))</f>
        <v>0</v>
      </c>
      <c r="Z18" s="34">
        <f t="shared" si="5"/>
        <v>0</v>
      </c>
      <c r="AA18" s="34">
        <f t="shared" si="8"/>
        <v>0</v>
      </c>
      <c r="AB18" s="102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/>
      <c r="B19" s="13"/>
      <c r="C19" s="13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1"/>
      <c r="H19" s="73"/>
      <c r="I19" s="73"/>
      <c r="J19" s="73"/>
      <c r="K19" s="14"/>
      <c r="L19" s="81">
        <f t="shared" si="6"/>
        <v>0</v>
      </c>
      <c r="M19" s="108">
        <f t="shared" si="9"/>
        <v>0</v>
      </c>
      <c r="N19" s="89">
        <f t="shared" si="0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7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8">
        <f>IF(ISNA(VLOOKUP($C19,ИД!$A$2:$J$11,10,0)),0,VLOOKUP($C19,ИД!$A$2:$J$11,10,0))</f>
        <v>0</v>
      </c>
      <c r="Y19" s="101">
        <f>IF(ISNA(VLOOKUP($C19,ИД!$A$2:$F$11,6,0)),0,VLOOKUP($C19,ИД!$A$2:$F$11,6,0))</f>
        <v>0</v>
      </c>
      <c r="Z19" s="34">
        <f t="shared" si="5"/>
        <v>0</v>
      </c>
      <c r="AA19" s="34">
        <f t="shared" si="8"/>
        <v>0</v>
      </c>
      <c r="AB19" s="102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/>
      <c r="B20" s="13"/>
      <c r="C20" s="13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1"/>
      <c r="H20" s="73"/>
      <c r="I20" s="73"/>
      <c r="J20" s="73"/>
      <c r="K20" s="14"/>
      <c r="L20" s="81">
        <f t="shared" si="6"/>
        <v>0</v>
      </c>
      <c r="M20" s="108">
        <f t="shared" si="9"/>
        <v>0</v>
      </c>
      <c r="N20" s="89">
        <f t="shared" si="0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7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8">
        <f>IF(ISNA(VLOOKUP($C20,ИД!$A$2:$J$11,10,0)),0,VLOOKUP($C20,ИД!$A$2:$J$11,10,0))</f>
        <v>0</v>
      </c>
      <c r="Y20" s="101">
        <f>IF(ISNA(VLOOKUP($C20,ИД!$A$2:$F$11,6,0)),0,VLOOKUP($C20,ИД!$A$2:$F$11,6,0))</f>
        <v>0</v>
      </c>
      <c r="Z20" s="34">
        <f t="shared" si="5"/>
        <v>0</v>
      </c>
      <c r="AA20" s="34">
        <f t="shared" si="8"/>
        <v>0</v>
      </c>
      <c r="AB20" s="102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/>
      <c r="B21" s="13"/>
      <c r="C21" s="13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1"/>
      <c r="H21" s="73"/>
      <c r="I21" s="73"/>
      <c r="J21" s="73"/>
      <c r="K21" s="14"/>
      <c r="L21" s="81">
        <f t="shared" si="6"/>
        <v>0</v>
      </c>
      <c r="M21" s="108">
        <f t="shared" si="9"/>
        <v>0</v>
      </c>
      <c r="N21" s="89">
        <f t="shared" si="0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7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8">
        <f>IF(ISNA(VLOOKUP($C21,ИД!$A$2:$J$11,10,0)),0,VLOOKUP($C21,ИД!$A$2:$J$11,10,0))</f>
        <v>0</v>
      </c>
      <c r="Y21" s="101">
        <f>IF(ISNA(VLOOKUP($C21,ИД!$A$2:$F$11,6,0)),0,VLOOKUP($C21,ИД!$A$2:$F$11,6,0))</f>
        <v>0</v>
      </c>
      <c r="Z21" s="34">
        <f t="shared" si="5"/>
        <v>0</v>
      </c>
      <c r="AA21" s="34">
        <f t="shared" si="8"/>
        <v>0</v>
      </c>
      <c r="AB21" s="102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/>
      <c r="B22" s="13"/>
      <c r="C22" s="13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1"/>
      <c r="H22" s="73"/>
      <c r="I22" s="73"/>
      <c r="J22" s="73"/>
      <c r="K22" s="14"/>
      <c r="L22" s="81">
        <f t="shared" si="6"/>
        <v>0</v>
      </c>
      <c r="M22" s="108">
        <f t="shared" si="9"/>
        <v>0</v>
      </c>
      <c r="N22" s="89">
        <f t="shared" si="0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7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8">
        <f>IF(ISNA(VLOOKUP($C22,ИД!$A$2:$J$11,10,0)),0,VLOOKUP($C22,ИД!$A$2:$J$11,10,0))</f>
        <v>0</v>
      </c>
      <c r="Y22" s="101">
        <f>IF(ISNA(VLOOKUP($C22,ИД!$A$2:$F$11,6,0)),0,VLOOKUP($C22,ИД!$A$2:$F$11,6,0))</f>
        <v>0</v>
      </c>
      <c r="Z22" s="34">
        <f t="shared" si="5"/>
        <v>0</v>
      </c>
      <c r="AA22" s="34">
        <f t="shared" si="8"/>
        <v>0</v>
      </c>
      <c r="AB22" s="102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/>
      <c r="B23" s="13"/>
      <c r="C23" s="13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1"/>
      <c r="H23" s="73"/>
      <c r="I23" s="73"/>
      <c r="J23" s="73"/>
      <c r="K23" s="14"/>
      <c r="L23" s="81">
        <f t="shared" si="6"/>
        <v>0</v>
      </c>
      <c r="M23" s="108">
        <f t="shared" si="9"/>
        <v>0</v>
      </c>
      <c r="N23" s="89">
        <f t="shared" si="0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7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8">
        <f>IF(ISNA(VLOOKUP($C23,ИД!$A$2:$J$11,10,0)),0,VLOOKUP($C23,ИД!$A$2:$J$11,10,0))</f>
        <v>0</v>
      </c>
      <c r="Y23" s="101">
        <f>IF(ISNA(VLOOKUP($C23,ИД!$A$2:$F$11,6,0)),0,VLOOKUP($C23,ИД!$A$2:$F$11,6,0))</f>
        <v>0</v>
      </c>
      <c r="Z23" s="34">
        <f t="shared" si="5"/>
        <v>0</v>
      </c>
      <c r="AA23" s="34">
        <f t="shared" si="8"/>
        <v>0</v>
      </c>
      <c r="AB23" s="102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/>
      <c r="B24" s="13"/>
      <c r="C24" s="13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1"/>
      <c r="H24" s="73"/>
      <c r="I24" s="73"/>
      <c r="J24" s="73"/>
      <c r="K24" s="14"/>
      <c r="L24" s="81">
        <f t="shared" si="6"/>
        <v>0</v>
      </c>
      <c r="M24" s="108">
        <f t="shared" ref="M24:M146" si="15">L24*$B$221</f>
        <v>0</v>
      </c>
      <c r="N24" s="89">
        <f t="shared" si="0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ref="Q24:Q146" si="16">K24</f>
        <v>0</v>
      </c>
      <c r="R24" s="72">
        <f t="shared" ref="R24:R146" si="17">P24*N24*Q24/1000</f>
        <v>0</v>
      </c>
      <c r="S24" s="72">
        <f t="shared" ref="S24:S146" si="18">L24-R24</f>
        <v>0</v>
      </c>
      <c r="T24" s="90">
        <f t="shared" ref="T24:T146" si="19">S24*$B$221</f>
        <v>0</v>
      </c>
      <c r="U24" s="97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8">
        <f>IF(ISNA(VLOOKUP($C24,ИД!$A$2:$J$11,10,0)),0,VLOOKUP($C24,ИД!$A$2:$J$11,10,0))</f>
        <v>0</v>
      </c>
      <c r="Y24" s="101">
        <f>IF(ISNA(VLOOKUP($C24,ИД!$A$2:$F$11,6,0)),0,VLOOKUP($C24,ИД!$A$2:$F$11,6,0))</f>
        <v>0</v>
      </c>
      <c r="Z24" s="34">
        <f t="shared" si="5"/>
        <v>0</v>
      </c>
      <c r="AA24" s="34">
        <f t="shared" si="8"/>
        <v>0</v>
      </c>
      <c r="AB24" s="102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/>
      <c r="B25" s="13"/>
      <c r="C25" s="13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1"/>
      <c r="H25" s="73"/>
      <c r="I25" s="73"/>
      <c r="J25" s="73"/>
      <c r="K25" s="14"/>
      <c r="L25" s="81">
        <f t="shared" si="6"/>
        <v>0</v>
      </c>
      <c r="M25" s="108">
        <f t="shared" si="15"/>
        <v>0</v>
      </c>
      <c r="N25" s="89">
        <f t="shared" si="0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si="16"/>
        <v>0</v>
      </c>
      <c r="R25" s="72">
        <f t="shared" si="17"/>
        <v>0</v>
      </c>
      <c r="S25" s="72">
        <f t="shared" si="18"/>
        <v>0</v>
      </c>
      <c r="T25" s="90">
        <f t="shared" si="19"/>
        <v>0</v>
      </c>
      <c r="U25" s="97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8">
        <f>IF(ISNA(VLOOKUP($C25,ИД!$A$2:$J$11,10,0)),0,VLOOKUP($C25,ИД!$A$2:$J$11,10,0))</f>
        <v>0</v>
      </c>
      <c r="Y25" s="101">
        <f>IF(ISNA(VLOOKUP($C25,ИД!$A$2:$F$11,6,0)),0,VLOOKUP($C25,ИД!$A$2:$F$11,6,0))</f>
        <v>0</v>
      </c>
      <c r="Z25" s="34">
        <f t="shared" si="5"/>
        <v>0</v>
      </c>
      <c r="AA25" s="34">
        <f t="shared" si="8"/>
        <v>0</v>
      </c>
      <c r="AB25" s="102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/>
      <c r="B26" s="13"/>
      <c r="C26" s="13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1"/>
      <c r="H26" s="73"/>
      <c r="I26" s="73"/>
      <c r="J26" s="73"/>
      <c r="K26" s="14"/>
      <c r="L26" s="81">
        <f t="shared" si="6"/>
        <v>0</v>
      </c>
      <c r="M26" s="108">
        <f t="shared" si="15"/>
        <v>0</v>
      </c>
      <c r="N26" s="89">
        <f t="shared" si="0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7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8">
        <f>IF(ISNA(VLOOKUP($C26,ИД!$A$2:$J$11,10,0)),0,VLOOKUP($C26,ИД!$A$2:$J$11,10,0))</f>
        <v>0</v>
      </c>
      <c r="Y26" s="101">
        <f>IF(ISNA(VLOOKUP($C26,ИД!$A$2:$F$11,6,0)),0,VLOOKUP($C26,ИД!$A$2:$F$11,6,0))</f>
        <v>0</v>
      </c>
      <c r="Z26" s="34">
        <f t="shared" si="5"/>
        <v>0</v>
      </c>
      <c r="AA26" s="34">
        <f t="shared" si="8"/>
        <v>0</v>
      </c>
      <c r="AB26" s="102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/>
      <c r="H27" s="73"/>
      <c r="I27" s="73"/>
      <c r="J27" s="73"/>
      <c r="K27" s="14"/>
      <c r="L27" s="81">
        <f t="shared" si="6"/>
        <v>0</v>
      </c>
      <c r="M27" s="108">
        <f t="shared" si="15"/>
        <v>0</v>
      </c>
      <c r="N27" s="89">
        <f t="shared" si="0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5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/>
      <c r="H28" s="73"/>
      <c r="I28" s="73"/>
      <c r="J28" s="73"/>
      <c r="K28" s="14"/>
      <c r="L28" s="81">
        <f t="shared" si="6"/>
        <v>0</v>
      </c>
      <c r="M28" s="108">
        <f t="shared" si="15"/>
        <v>0</v>
      </c>
      <c r="N28" s="89">
        <f t="shared" si="0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5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/>
      <c r="H29" s="73"/>
      <c r="I29" s="73"/>
      <c r="J29" s="73"/>
      <c r="K29" s="14"/>
      <c r="L29" s="81">
        <f t="shared" si="6"/>
        <v>0</v>
      </c>
      <c r="M29" s="108">
        <f t="shared" si="15"/>
        <v>0</v>
      </c>
      <c r="N29" s="89">
        <f t="shared" si="0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5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/>
      <c r="H30" s="73"/>
      <c r="I30" s="73"/>
      <c r="J30" s="73"/>
      <c r="K30" s="14"/>
      <c r="L30" s="81">
        <f t="shared" si="6"/>
        <v>0</v>
      </c>
      <c r="M30" s="108">
        <f t="shared" si="15"/>
        <v>0</v>
      </c>
      <c r="N30" s="89">
        <f t="shared" si="0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5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/>
      <c r="H31" s="73"/>
      <c r="I31" s="73"/>
      <c r="J31" s="73"/>
      <c r="K31" s="14"/>
      <c r="L31" s="81">
        <f t="shared" si="6"/>
        <v>0</v>
      </c>
      <c r="M31" s="108">
        <f t="shared" si="15"/>
        <v>0</v>
      </c>
      <c r="N31" s="89">
        <f t="shared" si="0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5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/>
      <c r="H32" s="73"/>
      <c r="I32" s="73"/>
      <c r="J32" s="73"/>
      <c r="K32" s="14"/>
      <c r="L32" s="81">
        <f t="shared" si="6"/>
        <v>0</v>
      </c>
      <c r="M32" s="108">
        <f t="shared" si="15"/>
        <v>0</v>
      </c>
      <c r="N32" s="89">
        <f t="shared" si="0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5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/>
      <c r="H33" s="73"/>
      <c r="I33" s="73"/>
      <c r="J33" s="73"/>
      <c r="K33" s="14"/>
      <c r="L33" s="81">
        <f t="shared" si="6"/>
        <v>0</v>
      </c>
      <c r="M33" s="108">
        <f t="shared" si="15"/>
        <v>0</v>
      </c>
      <c r="N33" s="89">
        <f t="shared" si="0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5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/>
      <c r="H34" s="73"/>
      <c r="I34" s="73"/>
      <c r="J34" s="73"/>
      <c r="K34" s="14"/>
      <c r="L34" s="81">
        <f t="shared" si="6"/>
        <v>0</v>
      </c>
      <c r="M34" s="108">
        <f t="shared" si="15"/>
        <v>0</v>
      </c>
      <c r="N34" s="89">
        <f t="shared" si="0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5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/>
      <c r="H35" s="73"/>
      <c r="I35" s="73"/>
      <c r="J35" s="73"/>
      <c r="K35" s="14"/>
      <c r="L35" s="81">
        <f t="shared" si="6"/>
        <v>0</v>
      </c>
      <c r="M35" s="108">
        <f t="shared" si="15"/>
        <v>0</v>
      </c>
      <c r="N35" s="89">
        <f t="shared" si="0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5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/>
      <c r="H36" s="73"/>
      <c r="I36" s="73"/>
      <c r="J36" s="73"/>
      <c r="K36" s="14"/>
      <c r="L36" s="81">
        <f t="shared" si="6"/>
        <v>0</v>
      </c>
      <c r="M36" s="108">
        <f t="shared" si="15"/>
        <v>0</v>
      </c>
      <c r="N36" s="89">
        <f t="shared" si="0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5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/>
      <c r="H37" s="73"/>
      <c r="I37" s="73"/>
      <c r="J37" s="73"/>
      <c r="K37" s="14"/>
      <c r="L37" s="81">
        <f t="shared" si="6"/>
        <v>0</v>
      </c>
      <c r="M37" s="108">
        <f t="shared" si="15"/>
        <v>0</v>
      </c>
      <c r="N37" s="89">
        <f t="shared" si="0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5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/>
      <c r="H38" s="73"/>
      <c r="I38" s="73"/>
      <c r="J38" s="73"/>
      <c r="K38" s="14"/>
      <c r="L38" s="81">
        <f t="shared" si="6"/>
        <v>0</v>
      </c>
      <c r="M38" s="108">
        <f t="shared" si="15"/>
        <v>0</v>
      </c>
      <c r="N38" s="89">
        <f t="shared" si="0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5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/>
      <c r="H39" s="73"/>
      <c r="I39" s="73"/>
      <c r="J39" s="73"/>
      <c r="K39" s="14"/>
      <c r="L39" s="81">
        <f t="shared" si="6"/>
        <v>0</v>
      </c>
      <c r="M39" s="108">
        <f t="shared" si="15"/>
        <v>0</v>
      </c>
      <c r="N39" s="89">
        <f t="shared" si="0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5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/>
      <c r="H40" s="73"/>
      <c r="I40" s="73"/>
      <c r="J40" s="73"/>
      <c r="K40" s="14"/>
      <c r="L40" s="81">
        <f t="shared" si="6"/>
        <v>0</v>
      </c>
      <c r="M40" s="108">
        <f t="shared" si="15"/>
        <v>0</v>
      </c>
      <c r="N40" s="89">
        <f t="shared" si="0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5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/>
      <c r="H41" s="73"/>
      <c r="I41" s="73"/>
      <c r="J41" s="73"/>
      <c r="K41" s="14"/>
      <c r="L41" s="81">
        <f t="shared" si="6"/>
        <v>0</v>
      </c>
      <c r="M41" s="108">
        <f t="shared" si="15"/>
        <v>0</v>
      </c>
      <c r="N41" s="89">
        <f t="shared" si="0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5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/>
      <c r="H42" s="73"/>
      <c r="I42" s="73"/>
      <c r="J42" s="73"/>
      <c r="K42" s="14"/>
      <c r="L42" s="81">
        <f t="shared" si="6"/>
        <v>0</v>
      </c>
      <c r="M42" s="108">
        <f t="shared" si="15"/>
        <v>0</v>
      </c>
      <c r="N42" s="89">
        <f t="shared" si="0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5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/>
      <c r="H43" s="73"/>
      <c r="I43" s="73"/>
      <c r="J43" s="73"/>
      <c r="K43" s="14"/>
      <c r="L43" s="81">
        <f t="shared" si="6"/>
        <v>0</v>
      </c>
      <c r="M43" s="108">
        <f t="shared" si="15"/>
        <v>0</v>
      </c>
      <c r="N43" s="89">
        <f t="shared" si="0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5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/>
      <c r="H44" s="73"/>
      <c r="I44" s="73"/>
      <c r="J44" s="73"/>
      <c r="K44" s="14"/>
      <c r="L44" s="81">
        <f t="shared" si="6"/>
        <v>0</v>
      </c>
      <c r="M44" s="108">
        <f t="shared" si="15"/>
        <v>0</v>
      </c>
      <c r="N44" s="89">
        <f t="shared" si="0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5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/>
      <c r="H45" s="73"/>
      <c r="I45" s="73"/>
      <c r="J45" s="73"/>
      <c r="K45" s="14"/>
      <c r="L45" s="81">
        <f t="shared" si="6"/>
        <v>0</v>
      </c>
      <c r="M45" s="108">
        <f t="shared" si="15"/>
        <v>0</v>
      </c>
      <c r="N45" s="89">
        <f t="shared" si="0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5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/>
      <c r="H46" s="73"/>
      <c r="I46" s="73"/>
      <c r="J46" s="73"/>
      <c r="K46" s="14"/>
      <c r="L46" s="81">
        <f t="shared" si="6"/>
        <v>0</v>
      </c>
      <c r="M46" s="108">
        <f t="shared" ref="M46:M78" si="21">L46*$B$221</f>
        <v>0</v>
      </c>
      <c r="N46" s="89">
        <f t="shared" si="0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5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/>
      <c r="H47" s="73"/>
      <c r="I47" s="73"/>
      <c r="J47" s="73"/>
      <c r="K47" s="14"/>
      <c r="L47" s="81">
        <f t="shared" si="6"/>
        <v>0</v>
      </c>
      <c r="M47" s="108">
        <f t="shared" si="21"/>
        <v>0</v>
      </c>
      <c r="N47" s="89">
        <f t="shared" si="0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5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/>
      <c r="H48" s="73"/>
      <c r="I48" s="73"/>
      <c r="J48" s="73"/>
      <c r="K48" s="14"/>
      <c r="L48" s="81">
        <f t="shared" si="6"/>
        <v>0</v>
      </c>
      <c r="M48" s="108">
        <f t="shared" si="21"/>
        <v>0</v>
      </c>
      <c r="N48" s="89">
        <f t="shared" si="0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5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/>
      <c r="H49" s="73"/>
      <c r="I49" s="73"/>
      <c r="J49" s="73"/>
      <c r="K49" s="14"/>
      <c r="L49" s="81">
        <f t="shared" si="6"/>
        <v>0</v>
      </c>
      <c r="M49" s="108">
        <f t="shared" si="21"/>
        <v>0</v>
      </c>
      <c r="N49" s="89">
        <f t="shared" si="0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5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/>
      <c r="H50" s="73"/>
      <c r="I50" s="73"/>
      <c r="J50" s="73"/>
      <c r="K50" s="14"/>
      <c r="L50" s="81">
        <f t="shared" si="6"/>
        <v>0</v>
      </c>
      <c r="M50" s="108">
        <f t="shared" si="21"/>
        <v>0</v>
      </c>
      <c r="N50" s="89">
        <f t="shared" si="0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5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/>
      <c r="H51" s="73"/>
      <c r="I51" s="73"/>
      <c r="J51" s="73"/>
      <c r="K51" s="14"/>
      <c r="L51" s="81">
        <f t="shared" si="6"/>
        <v>0</v>
      </c>
      <c r="M51" s="108">
        <f t="shared" si="21"/>
        <v>0</v>
      </c>
      <c r="N51" s="89">
        <f t="shared" si="0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5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/>
      <c r="H52" s="73"/>
      <c r="I52" s="73"/>
      <c r="J52" s="73"/>
      <c r="K52" s="14"/>
      <c r="L52" s="81">
        <f t="shared" si="6"/>
        <v>0</v>
      </c>
      <c r="M52" s="108">
        <f t="shared" si="21"/>
        <v>0</v>
      </c>
      <c r="N52" s="89">
        <f t="shared" si="0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5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/>
      <c r="H53" s="73"/>
      <c r="I53" s="73"/>
      <c r="J53" s="73"/>
      <c r="K53" s="14"/>
      <c r="L53" s="81">
        <f t="shared" si="6"/>
        <v>0</v>
      </c>
      <c r="M53" s="108">
        <f t="shared" si="21"/>
        <v>0</v>
      </c>
      <c r="N53" s="89">
        <f t="shared" si="0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5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/>
      <c r="H54" s="73"/>
      <c r="I54" s="73"/>
      <c r="J54" s="73"/>
      <c r="K54" s="14"/>
      <c r="L54" s="81">
        <f t="shared" si="6"/>
        <v>0</v>
      </c>
      <c r="M54" s="108">
        <f t="shared" si="21"/>
        <v>0</v>
      </c>
      <c r="N54" s="89">
        <f t="shared" si="0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5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/>
      <c r="H55" s="73"/>
      <c r="I55" s="73"/>
      <c r="J55" s="73"/>
      <c r="K55" s="14"/>
      <c r="L55" s="81">
        <f t="shared" si="6"/>
        <v>0</v>
      </c>
      <c r="M55" s="108">
        <f t="shared" si="21"/>
        <v>0</v>
      </c>
      <c r="N55" s="89">
        <f t="shared" si="0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5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/>
      <c r="H56" s="73"/>
      <c r="I56" s="73"/>
      <c r="J56" s="73"/>
      <c r="K56" s="14"/>
      <c r="L56" s="81">
        <f t="shared" si="6"/>
        <v>0</v>
      </c>
      <c r="M56" s="108">
        <f t="shared" si="21"/>
        <v>0</v>
      </c>
      <c r="N56" s="89">
        <f t="shared" si="0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5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x14ac:dyDescent="0.25">
      <c r="A57" s="107"/>
      <c r="B57" s="13"/>
      <c r="C57" s="13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1"/>
      <c r="H57" s="73"/>
      <c r="I57" s="73"/>
      <c r="J57" s="73"/>
      <c r="K57" s="14"/>
      <c r="L57" s="81">
        <f t="shared" si="6"/>
        <v>0</v>
      </c>
      <c r="M57" s="108">
        <f t="shared" si="21"/>
        <v>0</v>
      </c>
      <c r="N57" s="89">
        <f t="shared" si="0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7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8">
        <f>IF(ISNA(VLOOKUP($C57,ИД!$A$2:$J$11,10,0)),0,VLOOKUP($C57,ИД!$A$2:$J$11,10,0))</f>
        <v>0</v>
      </c>
      <c r="Y57" s="101">
        <f>IF(ISNA(VLOOKUP($C57,ИД!$A$2:$F$11,6,0)),0,VLOOKUP($C57,ИД!$A$2:$F$11,6,0))</f>
        <v>0</v>
      </c>
      <c r="Z57" s="34">
        <f t="shared" si="5"/>
        <v>0</v>
      </c>
      <c r="AA57" s="34">
        <f t="shared" si="8"/>
        <v>0</v>
      </c>
      <c r="AB57" s="102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/>
      <c r="H58" s="73"/>
      <c r="I58" s="73"/>
      <c r="J58" s="73"/>
      <c r="K58" s="14"/>
      <c r="L58" s="81">
        <f t="shared" si="6"/>
        <v>0</v>
      </c>
      <c r="M58" s="108">
        <f t="shared" si="21"/>
        <v>0</v>
      </c>
      <c r="N58" s="89">
        <f t="shared" si="0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5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/>
      <c r="H59" s="73"/>
      <c r="I59" s="73"/>
      <c r="J59" s="73"/>
      <c r="K59" s="14"/>
      <c r="L59" s="81">
        <f t="shared" si="6"/>
        <v>0</v>
      </c>
      <c r="M59" s="108">
        <f t="shared" si="21"/>
        <v>0</v>
      </c>
      <c r="N59" s="89">
        <f t="shared" si="0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5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/>
      <c r="H60" s="73"/>
      <c r="I60" s="73"/>
      <c r="J60" s="73"/>
      <c r="K60" s="14"/>
      <c r="L60" s="81">
        <f t="shared" si="6"/>
        <v>0</v>
      </c>
      <c r="M60" s="108">
        <f t="shared" si="21"/>
        <v>0</v>
      </c>
      <c r="N60" s="89">
        <f t="shared" si="0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5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/>
      <c r="H61" s="73"/>
      <c r="I61" s="73"/>
      <c r="J61" s="73"/>
      <c r="K61" s="14"/>
      <c r="L61" s="81">
        <f t="shared" si="6"/>
        <v>0</v>
      </c>
      <c r="M61" s="108">
        <f t="shared" si="21"/>
        <v>0</v>
      </c>
      <c r="N61" s="89">
        <f t="shared" si="0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5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/>
      <c r="H62" s="73"/>
      <c r="I62" s="73"/>
      <c r="J62" s="73"/>
      <c r="K62" s="14"/>
      <c r="L62" s="81">
        <f t="shared" si="6"/>
        <v>0</v>
      </c>
      <c r="M62" s="108">
        <f t="shared" si="21"/>
        <v>0</v>
      </c>
      <c r="N62" s="89">
        <f t="shared" si="0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5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/>
      <c r="H63" s="73"/>
      <c r="I63" s="73"/>
      <c r="J63" s="73"/>
      <c r="K63" s="14"/>
      <c r="L63" s="81">
        <f t="shared" si="6"/>
        <v>0</v>
      </c>
      <c r="M63" s="108">
        <f t="shared" si="21"/>
        <v>0</v>
      </c>
      <c r="N63" s="89">
        <f t="shared" si="0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5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/>
      <c r="H64" s="73"/>
      <c r="I64" s="73"/>
      <c r="J64" s="73"/>
      <c r="K64" s="14"/>
      <c r="L64" s="81">
        <f t="shared" si="6"/>
        <v>0</v>
      </c>
      <c r="M64" s="108">
        <f t="shared" si="21"/>
        <v>0</v>
      </c>
      <c r="N64" s="89">
        <f t="shared" si="0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5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/>
      <c r="H65" s="73"/>
      <c r="I65" s="73"/>
      <c r="J65" s="73"/>
      <c r="K65" s="14"/>
      <c r="L65" s="81">
        <f t="shared" si="6"/>
        <v>0</v>
      </c>
      <c r="M65" s="108">
        <f t="shared" si="21"/>
        <v>0</v>
      </c>
      <c r="N65" s="89">
        <f t="shared" si="0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5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/>
      <c r="H66" s="73"/>
      <c r="I66" s="73"/>
      <c r="J66" s="73"/>
      <c r="K66" s="14"/>
      <c r="L66" s="81">
        <f t="shared" si="6"/>
        <v>0</v>
      </c>
      <c r="M66" s="108">
        <f t="shared" si="21"/>
        <v>0</v>
      </c>
      <c r="N66" s="89">
        <f t="shared" si="0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5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/>
      <c r="H67" s="73"/>
      <c r="I67" s="73"/>
      <c r="J67" s="73"/>
      <c r="K67" s="14"/>
      <c r="L67" s="81">
        <f t="shared" si="6"/>
        <v>0</v>
      </c>
      <c r="M67" s="108">
        <f t="shared" si="21"/>
        <v>0</v>
      </c>
      <c r="N67" s="89">
        <f t="shared" si="0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5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/>
      <c r="H68" s="73"/>
      <c r="I68" s="73"/>
      <c r="J68" s="73"/>
      <c r="K68" s="14"/>
      <c r="L68" s="81">
        <f t="shared" si="6"/>
        <v>0</v>
      </c>
      <c r="M68" s="108">
        <f t="shared" si="21"/>
        <v>0</v>
      </c>
      <c r="N68" s="89">
        <f t="shared" si="0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5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/>
      <c r="H69" s="73"/>
      <c r="I69" s="73"/>
      <c r="J69" s="73"/>
      <c r="K69" s="14"/>
      <c r="L69" s="81">
        <f t="shared" si="6"/>
        <v>0</v>
      </c>
      <c r="M69" s="108">
        <f t="shared" si="21"/>
        <v>0</v>
      </c>
      <c r="N69" s="89">
        <f t="shared" ref="N69:N132" si="27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8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/>
      <c r="H70" s="73"/>
      <c r="I70" s="73"/>
      <c r="J70" s="73"/>
      <c r="K70" s="14"/>
      <c r="L70" s="81">
        <f t="shared" ref="L70:L133" si="29">F70*B70*K70/1000</f>
        <v>0</v>
      </c>
      <c r="M70" s="108">
        <f t="shared" si="21"/>
        <v>0</v>
      </c>
      <c r="N70" s="89">
        <f t="shared" si="27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8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/>
      <c r="H71" s="73"/>
      <c r="I71" s="73"/>
      <c r="J71" s="73"/>
      <c r="K71" s="14"/>
      <c r="L71" s="81">
        <f t="shared" si="29"/>
        <v>0</v>
      </c>
      <c r="M71" s="108">
        <f t="shared" si="21"/>
        <v>0</v>
      </c>
      <c r="N71" s="89">
        <f t="shared" si="27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8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/>
      <c r="H72" s="73"/>
      <c r="I72" s="73"/>
      <c r="J72" s="73"/>
      <c r="K72" s="14"/>
      <c r="L72" s="81">
        <f t="shared" si="29"/>
        <v>0</v>
      </c>
      <c r="M72" s="108">
        <f t="shared" si="21"/>
        <v>0</v>
      </c>
      <c r="N72" s="89">
        <f t="shared" si="27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8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/>
      <c r="H73" s="73"/>
      <c r="I73" s="73"/>
      <c r="J73" s="73"/>
      <c r="K73" s="14"/>
      <c r="L73" s="81">
        <f t="shared" si="29"/>
        <v>0</v>
      </c>
      <c r="M73" s="108">
        <f t="shared" si="21"/>
        <v>0</v>
      </c>
      <c r="N73" s="89">
        <f t="shared" si="27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8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/>
      <c r="H74" s="73"/>
      <c r="I74" s="73"/>
      <c r="J74" s="73"/>
      <c r="K74" s="14"/>
      <c r="L74" s="81">
        <f t="shared" si="29"/>
        <v>0</v>
      </c>
      <c r="M74" s="108">
        <f t="shared" si="21"/>
        <v>0</v>
      </c>
      <c r="N74" s="89">
        <f t="shared" si="27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8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/>
      <c r="H75" s="73"/>
      <c r="I75" s="73"/>
      <c r="J75" s="73"/>
      <c r="K75" s="14"/>
      <c r="L75" s="81">
        <f t="shared" si="29"/>
        <v>0</v>
      </c>
      <c r="M75" s="108">
        <f t="shared" si="21"/>
        <v>0</v>
      </c>
      <c r="N75" s="89">
        <f t="shared" si="27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8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/>
      <c r="H76" s="73"/>
      <c r="I76" s="73"/>
      <c r="J76" s="73"/>
      <c r="K76" s="14"/>
      <c r="L76" s="81">
        <f t="shared" si="29"/>
        <v>0</v>
      </c>
      <c r="M76" s="108">
        <f t="shared" si="21"/>
        <v>0</v>
      </c>
      <c r="N76" s="89">
        <f t="shared" si="27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8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/>
      <c r="H77" s="73"/>
      <c r="I77" s="73"/>
      <c r="J77" s="73"/>
      <c r="K77" s="14"/>
      <c r="L77" s="81">
        <f t="shared" si="29"/>
        <v>0</v>
      </c>
      <c r="M77" s="108">
        <f t="shared" si="21"/>
        <v>0</v>
      </c>
      <c r="N77" s="89">
        <f t="shared" si="27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8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/>
      <c r="H78" s="73"/>
      <c r="I78" s="73"/>
      <c r="J78" s="73"/>
      <c r="K78" s="14"/>
      <c r="L78" s="81">
        <f t="shared" si="29"/>
        <v>0</v>
      </c>
      <c r="M78" s="108">
        <f t="shared" si="21"/>
        <v>0</v>
      </c>
      <c r="N78" s="89">
        <f t="shared" si="27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8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/>
      <c r="H79" s="73"/>
      <c r="I79" s="73"/>
      <c r="J79" s="73"/>
      <c r="K79" s="14"/>
      <c r="L79" s="81">
        <f t="shared" si="29"/>
        <v>0</v>
      </c>
      <c r="M79" s="108">
        <f t="shared" si="15"/>
        <v>0</v>
      </c>
      <c r="N79" s="89">
        <f t="shared" si="27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8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/>
      <c r="H80" s="73"/>
      <c r="I80" s="73"/>
      <c r="J80" s="73"/>
      <c r="K80" s="14"/>
      <c r="L80" s="81">
        <f t="shared" si="29"/>
        <v>0</v>
      </c>
      <c r="M80" s="108">
        <f t="shared" si="15"/>
        <v>0</v>
      </c>
      <c r="N80" s="89">
        <f t="shared" si="27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8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/>
      <c r="H81" s="73"/>
      <c r="I81" s="73"/>
      <c r="J81" s="73"/>
      <c r="K81" s="14"/>
      <c r="L81" s="81">
        <f t="shared" si="29"/>
        <v>0</v>
      </c>
      <c r="M81" s="108">
        <f t="shared" si="15"/>
        <v>0</v>
      </c>
      <c r="N81" s="89">
        <f t="shared" si="27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8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/>
      <c r="H82" s="73"/>
      <c r="I82" s="73"/>
      <c r="J82" s="73"/>
      <c r="K82" s="14"/>
      <c r="L82" s="81">
        <f t="shared" si="29"/>
        <v>0</v>
      </c>
      <c r="M82" s="108">
        <f t="shared" si="15"/>
        <v>0</v>
      </c>
      <c r="N82" s="89">
        <f t="shared" si="27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8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/>
      <c r="H83" s="73"/>
      <c r="I83" s="73"/>
      <c r="J83" s="73"/>
      <c r="K83" s="14"/>
      <c r="L83" s="81">
        <f t="shared" si="29"/>
        <v>0</v>
      </c>
      <c r="M83" s="108">
        <f t="shared" si="15"/>
        <v>0</v>
      </c>
      <c r="N83" s="89">
        <f t="shared" si="27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8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/>
      <c r="H84" s="73"/>
      <c r="I84" s="73"/>
      <c r="J84" s="73"/>
      <c r="K84" s="14"/>
      <c r="L84" s="81">
        <f t="shared" si="29"/>
        <v>0</v>
      </c>
      <c r="M84" s="108">
        <f t="shared" si="15"/>
        <v>0</v>
      </c>
      <c r="N84" s="89">
        <f t="shared" si="27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8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/>
      <c r="H85" s="73"/>
      <c r="I85" s="73"/>
      <c r="J85" s="73"/>
      <c r="K85" s="14"/>
      <c r="L85" s="81">
        <f t="shared" si="29"/>
        <v>0</v>
      </c>
      <c r="M85" s="108">
        <f t="shared" si="15"/>
        <v>0</v>
      </c>
      <c r="N85" s="89">
        <f t="shared" si="27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8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/>
      <c r="H86" s="73"/>
      <c r="I86" s="73"/>
      <c r="J86" s="73"/>
      <c r="K86" s="14"/>
      <c r="L86" s="81">
        <f t="shared" si="29"/>
        <v>0</v>
      </c>
      <c r="M86" s="108">
        <f t="shared" si="15"/>
        <v>0</v>
      </c>
      <c r="N86" s="89">
        <f t="shared" si="27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8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x14ac:dyDescent="0.25">
      <c r="A87" s="107"/>
      <c r="B87" s="13"/>
      <c r="C87" s="13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1"/>
      <c r="H87" s="73"/>
      <c r="I87" s="73"/>
      <c r="J87" s="73"/>
      <c r="K87" s="14"/>
      <c r="L87" s="81">
        <f t="shared" si="29"/>
        <v>0</v>
      </c>
      <c r="M87" s="108">
        <f t="shared" si="15"/>
        <v>0</v>
      </c>
      <c r="N87" s="89">
        <f t="shared" si="27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7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8">
        <f>IF(ISNA(VLOOKUP($C87,ИД!$A$2:$J$11,10,0)),0,VLOOKUP($C87,ИД!$A$2:$J$11,10,0))</f>
        <v>0</v>
      </c>
      <c r="Y87" s="101">
        <f>IF(ISNA(VLOOKUP($C87,ИД!$A$2:$F$11,6,0)),0,VLOOKUP($C87,ИД!$A$2:$F$11,6,0))</f>
        <v>0</v>
      </c>
      <c r="Z87" s="34">
        <f t="shared" si="28"/>
        <v>0</v>
      </c>
      <c r="AA87" s="34">
        <f t="shared" si="31"/>
        <v>0</v>
      </c>
      <c r="AB87" s="102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/>
      <c r="H88" s="73"/>
      <c r="I88" s="73"/>
      <c r="J88" s="73"/>
      <c r="K88" s="14"/>
      <c r="L88" s="81">
        <f t="shared" si="29"/>
        <v>0</v>
      </c>
      <c r="M88" s="108">
        <f t="shared" si="15"/>
        <v>0</v>
      </c>
      <c r="N88" s="89">
        <f t="shared" si="27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8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/>
      <c r="H89" s="73"/>
      <c r="I89" s="73"/>
      <c r="J89" s="73"/>
      <c r="K89" s="14"/>
      <c r="L89" s="81">
        <f t="shared" si="29"/>
        <v>0</v>
      </c>
      <c r="M89" s="108">
        <f t="shared" si="15"/>
        <v>0</v>
      </c>
      <c r="N89" s="89">
        <f t="shared" si="27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8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/>
      <c r="H90" s="73"/>
      <c r="I90" s="73"/>
      <c r="J90" s="73"/>
      <c r="K90" s="14"/>
      <c r="L90" s="81">
        <f t="shared" si="29"/>
        <v>0</v>
      </c>
      <c r="M90" s="108">
        <f t="shared" si="15"/>
        <v>0</v>
      </c>
      <c r="N90" s="89">
        <f t="shared" si="27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8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/>
      <c r="H91" s="73"/>
      <c r="I91" s="73"/>
      <c r="J91" s="73"/>
      <c r="K91" s="14"/>
      <c r="L91" s="81">
        <f t="shared" si="29"/>
        <v>0</v>
      </c>
      <c r="M91" s="108">
        <f t="shared" ref="M91:M114" si="32">L91*$B$221</f>
        <v>0</v>
      </c>
      <c r="N91" s="89">
        <f t="shared" si="27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8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/>
      <c r="H92" s="73"/>
      <c r="I92" s="73"/>
      <c r="J92" s="73"/>
      <c r="K92" s="14"/>
      <c r="L92" s="81">
        <f t="shared" si="29"/>
        <v>0</v>
      </c>
      <c r="M92" s="108">
        <f t="shared" si="32"/>
        <v>0</v>
      </c>
      <c r="N92" s="89">
        <f t="shared" si="27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8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/>
      <c r="H93" s="73"/>
      <c r="I93" s="73"/>
      <c r="J93" s="73"/>
      <c r="K93" s="14"/>
      <c r="L93" s="81">
        <f t="shared" si="29"/>
        <v>0</v>
      </c>
      <c r="M93" s="108">
        <f t="shared" si="32"/>
        <v>0</v>
      </c>
      <c r="N93" s="89">
        <f t="shared" si="27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8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/>
      <c r="H94" s="73"/>
      <c r="I94" s="73"/>
      <c r="J94" s="73"/>
      <c r="K94" s="14"/>
      <c r="L94" s="81">
        <f t="shared" si="29"/>
        <v>0</v>
      </c>
      <c r="M94" s="108">
        <f t="shared" si="32"/>
        <v>0</v>
      </c>
      <c r="N94" s="89">
        <f t="shared" si="27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8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/>
      <c r="H95" s="73"/>
      <c r="I95" s="73"/>
      <c r="J95" s="73"/>
      <c r="K95" s="14"/>
      <c r="L95" s="81">
        <f t="shared" si="29"/>
        <v>0</v>
      </c>
      <c r="M95" s="108">
        <f t="shared" si="32"/>
        <v>0</v>
      </c>
      <c r="N95" s="89">
        <f t="shared" si="27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8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/>
      <c r="H96" s="73"/>
      <c r="I96" s="73"/>
      <c r="J96" s="73"/>
      <c r="K96" s="14"/>
      <c r="L96" s="81">
        <f t="shared" si="29"/>
        <v>0</v>
      </c>
      <c r="M96" s="108">
        <f t="shared" si="32"/>
        <v>0</v>
      </c>
      <c r="N96" s="89">
        <f t="shared" si="27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8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/>
      <c r="H97" s="73"/>
      <c r="I97" s="73"/>
      <c r="J97" s="73"/>
      <c r="K97" s="14"/>
      <c r="L97" s="81">
        <f t="shared" si="29"/>
        <v>0</v>
      </c>
      <c r="M97" s="108">
        <f t="shared" si="32"/>
        <v>0</v>
      </c>
      <c r="N97" s="89">
        <f t="shared" si="27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8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/>
      <c r="H98" s="73"/>
      <c r="I98" s="73"/>
      <c r="J98" s="73"/>
      <c r="K98" s="14"/>
      <c r="L98" s="81">
        <f t="shared" si="29"/>
        <v>0</v>
      </c>
      <c r="M98" s="108">
        <f t="shared" si="32"/>
        <v>0</v>
      </c>
      <c r="N98" s="89">
        <f t="shared" si="27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8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/>
      <c r="H99" s="73"/>
      <c r="I99" s="73"/>
      <c r="J99" s="73"/>
      <c r="K99" s="14"/>
      <c r="L99" s="81">
        <f t="shared" si="29"/>
        <v>0</v>
      </c>
      <c r="M99" s="108">
        <f t="shared" si="32"/>
        <v>0</v>
      </c>
      <c r="N99" s="89">
        <f t="shared" si="27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8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/>
      <c r="H100" s="73"/>
      <c r="I100" s="73"/>
      <c r="J100" s="73"/>
      <c r="K100" s="14"/>
      <c r="L100" s="81">
        <f t="shared" si="29"/>
        <v>0</v>
      </c>
      <c r="M100" s="108">
        <f t="shared" si="32"/>
        <v>0</v>
      </c>
      <c r="N100" s="89">
        <f t="shared" si="27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8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/>
      <c r="H101" s="73"/>
      <c r="I101" s="73"/>
      <c r="J101" s="73"/>
      <c r="K101" s="14"/>
      <c r="L101" s="81">
        <f t="shared" si="29"/>
        <v>0</v>
      </c>
      <c r="M101" s="108">
        <f t="shared" si="32"/>
        <v>0</v>
      </c>
      <c r="N101" s="89">
        <f t="shared" si="27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8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/>
      <c r="H102" s="73"/>
      <c r="I102" s="73"/>
      <c r="J102" s="73"/>
      <c r="K102" s="14"/>
      <c r="L102" s="81">
        <f t="shared" si="29"/>
        <v>0</v>
      </c>
      <c r="M102" s="108">
        <f t="shared" si="32"/>
        <v>0</v>
      </c>
      <c r="N102" s="89">
        <f t="shared" si="27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8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/>
      <c r="H103" s="73"/>
      <c r="I103" s="73"/>
      <c r="J103" s="73"/>
      <c r="K103" s="14"/>
      <c r="L103" s="81">
        <f t="shared" si="29"/>
        <v>0</v>
      </c>
      <c r="M103" s="108">
        <f t="shared" si="32"/>
        <v>0</v>
      </c>
      <c r="N103" s="89">
        <f t="shared" si="27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8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/>
      <c r="H104" s="73"/>
      <c r="I104" s="73"/>
      <c r="J104" s="73"/>
      <c r="K104" s="14"/>
      <c r="L104" s="81">
        <f t="shared" si="29"/>
        <v>0</v>
      </c>
      <c r="M104" s="108">
        <f t="shared" si="32"/>
        <v>0</v>
      </c>
      <c r="N104" s="89">
        <f t="shared" si="27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8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/>
      <c r="H105" s="73"/>
      <c r="I105" s="73"/>
      <c r="J105" s="73"/>
      <c r="K105" s="14"/>
      <c r="L105" s="81">
        <f t="shared" si="29"/>
        <v>0</v>
      </c>
      <c r="M105" s="108">
        <f t="shared" si="32"/>
        <v>0</v>
      </c>
      <c r="N105" s="89">
        <f t="shared" si="27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8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/>
      <c r="H106" s="73"/>
      <c r="I106" s="73"/>
      <c r="J106" s="73"/>
      <c r="K106" s="14"/>
      <c r="L106" s="81">
        <f t="shared" si="29"/>
        <v>0</v>
      </c>
      <c r="M106" s="108">
        <f t="shared" si="32"/>
        <v>0</v>
      </c>
      <c r="N106" s="89">
        <f t="shared" si="27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8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/>
      <c r="H107" s="73"/>
      <c r="I107" s="73"/>
      <c r="J107" s="73"/>
      <c r="K107" s="14"/>
      <c r="L107" s="81">
        <f t="shared" si="29"/>
        <v>0</v>
      </c>
      <c r="M107" s="108">
        <f t="shared" si="32"/>
        <v>0</v>
      </c>
      <c r="N107" s="89">
        <f t="shared" si="27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8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/>
      <c r="H108" s="73"/>
      <c r="I108" s="73"/>
      <c r="J108" s="73"/>
      <c r="K108" s="14"/>
      <c r="L108" s="81">
        <f t="shared" si="29"/>
        <v>0</v>
      </c>
      <c r="M108" s="108">
        <f t="shared" si="32"/>
        <v>0</v>
      </c>
      <c r="N108" s="89">
        <f t="shared" si="27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8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/>
      <c r="H109" s="73"/>
      <c r="I109" s="73"/>
      <c r="J109" s="73"/>
      <c r="K109" s="14"/>
      <c r="L109" s="81">
        <f t="shared" si="29"/>
        <v>0</v>
      </c>
      <c r="M109" s="108">
        <f t="shared" si="32"/>
        <v>0</v>
      </c>
      <c r="N109" s="89">
        <f t="shared" si="27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8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/>
      <c r="H110" s="73"/>
      <c r="I110" s="73"/>
      <c r="J110" s="73"/>
      <c r="K110" s="14"/>
      <c r="L110" s="81">
        <f t="shared" si="29"/>
        <v>0</v>
      </c>
      <c r="M110" s="108">
        <f t="shared" si="32"/>
        <v>0</v>
      </c>
      <c r="N110" s="89">
        <f t="shared" si="27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8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/>
      <c r="H111" s="73"/>
      <c r="I111" s="73"/>
      <c r="J111" s="73"/>
      <c r="K111" s="14"/>
      <c r="L111" s="81">
        <f t="shared" si="29"/>
        <v>0</v>
      </c>
      <c r="M111" s="108">
        <f t="shared" si="32"/>
        <v>0</v>
      </c>
      <c r="N111" s="89">
        <f t="shared" si="27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8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/>
      <c r="H112" s="73"/>
      <c r="I112" s="73"/>
      <c r="J112" s="73"/>
      <c r="K112" s="14"/>
      <c r="L112" s="81">
        <f t="shared" si="29"/>
        <v>0</v>
      </c>
      <c r="M112" s="108">
        <f t="shared" si="32"/>
        <v>0</v>
      </c>
      <c r="N112" s="89">
        <f t="shared" si="27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8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/>
      <c r="H113" s="73"/>
      <c r="I113" s="73"/>
      <c r="J113" s="73"/>
      <c r="K113" s="14"/>
      <c r="L113" s="81">
        <f t="shared" si="29"/>
        <v>0</v>
      </c>
      <c r="M113" s="108">
        <f t="shared" si="32"/>
        <v>0</v>
      </c>
      <c r="N113" s="89">
        <f t="shared" si="27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8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/>
      <c r="H114" s="73"/>
      <c r="I114" s="73"/>
      <c r="J114" s="73"/>
      <c r="K114" s="14"/>
      <c r="L114" s="81">
        <f t="shared" si="29"/>
        <v>0</v>
      </c>
      <c r="M114" s="108">
        <f t="shared" si="32"/>
        <v>0</v>
      </c>
      <c r="N114" s="89">
        <f t="shared" si="27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8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/>
      <c r="H115" s="73"/>
      <c r="I115" s="73"/>
      <c r="J115" s="73"/>
      <c r="K115" s="14"/>
      <c r="L115" s="81">
        <f t="shared" si="29"/>
        <v>0</v>
      </c>
      <c r="M115" s="108">
        <f t="shared" si="15"/>
        <v>0</v>
      </c>
      <c r="N115" s="89">
        <f t="shared" si="27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8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/>
      <c r="H116" s="73"/>
      <c r="I116" s="73"/>
      <c r="J116" s="73"/>
      <c r="K116" s="14"/>
      <c r="L116" s="81">
        <f t="shared" si="29"/>
        <v>0</v>
      </c>
      <c r="M116" s="108">
        <f t="shared" si="15"/>
        <v>0</v>
      </c>
      <c r="N116" s="89">
        <f t="shared" si="27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8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/>
      <c r="B117" s="13"/>
      <c r="C117" s="13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1"/>
      <c r="H117" s="73"/>
      <c r="I117" s="73"/>
      <c r="J117" s="73"/>
      <c r="K117" s="14"/>
      <c r="L117" s="81">
        <f t="shared" si="29"/>
        <v>0</v>
      </c>
      <c r="M117" s="108">
        <f t="shared" si="15"/>
        <v>0</v>
      </c>
      <c r="N117" s="89">
        <f t="shared" si="27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7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8">
        <f>IF(ISNA(VLOOKUP($C117,ИД!$A$2:$J$11,10,0)),0,VLOOKUP($C117,ИД!$A$2:$J$11,10,0))</f>
        <v>0</v>
      </c>
      <c r="Y117" s="101">
        <f>IF(ISNA(VLOOKUP($C117,ИД!$A$2:$F$11,6,0)),0,VLOOKUP($C117,ИД!$A$2:$F$11,6,0))</f>
        <v>0</v>
      </c>
      <c r="Z117" s="34">
        <f t="shared" si="28"/>
        <v>0</v>
      </c>
      <c r="AA117" s="34">
        <f t="shared" si="31"/>
        <v>0</v>
      </c>
      <c r="AB117" s="102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/>
      <c r="H118" s="73"/>
      <c r="I118" s="73"/>
      <c r="J118" s="73"/>
      <c r="K118" s="14"/>
      <c r="L118" s="81">
        <f t="shared" si="29"/>
        <v>0</v>
      </c>
      <c r="M118" s="108">
        <f t="shared" si="15"/>
        <v>0</v>
      </c>
      <c r="N118" s="89">
        <f t="shared" si="27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8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/>
      <c r="H119" s="73"/>
      <c r="I119" s="73"/>
      <c r="J119" s="73"/>
      <c r="K119" s="14"/>
      <c r="L119" s="81">
        <f t="shared" si="29"/>
        <v>0</v>
      </c>
      <c r="M119" s="108">
        <f t="shared" si="15"/>
        <v>0</v>
      </c>
      <c r="N119" s="89">
        <f t="shared" si="27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8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/>
      <c r="H120" s="73"/>
      <c r="I120" s="73"/>
      <c r="J120" s="73"/>
      <c r="K120" s="14"/>
      <c r="L120" s="81">
        <f t="shared" si="29"/>
        <v>0</v>
      </c>
      <c r="M120" s="108">
        <f t="shared" si="15"/>
        <v>0</v>
      </c>
      <c r="N120" s="89">
        <f t="shared" si="27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8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/>
      <c r="H121" s="73"/>
      <c r="I121" s="73"/>
      <c r="J121" s="73"/>
      <c r="K121" s="14"/>
      <c r="L121" s="81">
        <f t="shared" si="29"/>
        <v>0</v>
      </c>
      <c r="M121" s="108">
        <f t="shared" si="15"/>
        <v>0</v>
      </c>
      <c r="N121" s="89">
        <f t="shared" si="27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8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/>
      <c r="H122" s="73"/>
      <c r="I122" s="73"/>
      <c r="J122" s="73"/>
      <c r="K122" s="14"/>
      <c r="L122" s="81">
        <f t="shared" si="29"/>
        <v>0</v>
      </c>
      <c r="M122" s="108">
        <f t="shared" si="15"/>
        <v>0</v>
      </c>
      <c r="N122" s="89">
        <f t="shared" si="27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8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/>
      <c r="H123" s="73"/>
      <c r="I123" s="73"/>
      <c r="J123" s="73"/>
      <c r="K123" s="14"/>
      <c r="L123" s="81">
        <f t="shared" si="29"/>
        <v>0</v>
      </c>
      <c r="M123" s="108">
        <f t="shared" ref="M123:M145" si="38">L123*$B$221</f>
        <v>0</v>
      </c>
      <c r="N123" s="89">
        <f t="shared" si="27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8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/>
      <c r="H124" s="73"/>
      <c r="I124" s="73"/>
      <c r="J124" s="73"/>
      <c r="K124" s="14"/>
      <c r="L124" s="81">
        <f t="shared" si="29"/>
        <v>0</v>
      </c>
      <c r="M124" s="108">
        <f t="shared" si="38"/>
        <v>0</v>
      </c>
      <c r="N124" s="89">
        <f t="shared" si="27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8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/>
      <c r="H125" s="73"/>
      <c r="I125" s="73"/>
      <c r="J125" s="73"/>
      <c r="K125" s="14"/>
      <c r="L125" s="81">
        <f t="shared" si="29"/>
        <v>0</v>
      </c>
      <c r="M125" s="108">
        <f t="shared" si="38"/>
        <v>0</v>
      </c>
      <c r="N125" s="89">
        <f t="shared" si="27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8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/>
      <c r="H126" s="73"/>
      <c r="I126" s="73"/>
      <c r="J126" s="73"/>
      <c r="K126" s="14"/>
      <c r="L126" s="81">
        <f t="shared" si="29"/>
        <v>0</v>
      </c>
      <c r="M126" s="108">
        <f t="shared" si="38"/>
        <v>0</v>
      </c>
      <c r="N126" s="89">
        <f t="shared" si="27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8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/>
      <c r="H127" s="73"/>
      <c r="I127" s="73"/>
      <c r="J127" s="73"/>
      <c r="K127" s="14"/>
      <c r="L127" s="81">
        <f t="shared" si="29"/>
        <v>0</v>
      </c>
      <c r="M127" s="108">
        <f t="shared" si="38"/>
        <v>0</v>
      </c>
      <c r="N127" s="89">
        <f t="shared" si="27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8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/>
      <c r="H128" s="73"/>
      <c r="I128" s="73"/>
      <c r="J128" s="73"/>
      <c r="K128" s="14"/>
      <c r="L128" s="81">
        <f t="shared" si="29"/>
        <v>0</v>
      </c>
      <c r="M128" s="108">
        <f t="shared" si="38"/>
        <v>0</v>
      </c>
      <c r="N128" s="89">
        <f t="shared" si="27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8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/>
      <c r="H129" s="73"/>
      <c r="I129" s="73"/>
      <c r="J129" s="73"/>
      <c r="K129" s="14"/>
      <c r="L129" s="81">
        <f t="shared" si="29"/>
        <v>0</v>
      </c>
      <c r="M129" s="108">
        <f t="shared" si="38"/>
        <v>0</v>
      </c>
      <c r="N129" s="89">
        <f t="shared" si="27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8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/>
      <c r="H130" s="73"/>
      <c r="I130" s="73"/>
      <c r="J130" s="73"/>
      <c r="K130" s="14"/>
      <c r="L130" s="81">
        <f t="shared" si="29"/>
        <v>0</v>
      </c>
      <c r="M130" s="108">
        <f t="shared" si="38"/>
        <v>0</v>
      </c>
      <c r="N130" s="89">
        <f t="shared" si="27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8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/>
      <c r="H131" s="73"/>
      <c r="I131" s="73"/>
      <c r="J131" s="73"/>
      <c r="K131" s="14"/>
      <c r="L131" s="81">
        <f t="shared" si="29"/>
        <v>0</v>
      </c>
      <c r="M131" s="108">
        <f t="shared" si="38"/>
        <v>0</v>
      </c>
      <c r="N131" s="89">
        <f t="shared" si="27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8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/>
      <c r="H132" s="73"/>
      <c r="I132" s="73"/>
      <c r="J132" s="73"/>
      <c r="K132" s="14"/>
      <c r="L132" s="81">
        <f t="shared" si="29"/>
        <v>0</v>
      </c>
      <c r="M132" s="108">
        <f t="shared" si="38"/>
        <v>0</v>
      </c>
      <c r="N132" s="89">
        <f t="shared" si="27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8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/>
      <c r="H133" s="73"/>
      <c r="I133" s="73"/>
      <c r="J133" s="73"/>
      <c r="K133" s="14"/>
      <c r="L133" s="81">
        <f t="shared" si="29"/>
        <v>0</v>
      </c>
      <c r="M133" s="108">
        <f t="shared" si="38"/>
        <v>0</v>
      </c>
      <c r="N133" s="89">
        <f t="shared" ref="N133:N196" si="44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5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/>
      <c r="H134" s="73"/>
      <c r="I134" s="73"/>
      <c r="J134" s="73"/>
      <c r="K134" s="14"/>
      <c r="L134" s="81">
        <f t="shared" ref="L134:L177" si="46">F134*B134*K134/1000</f>
        <v>0</v>
      </c>
      <c r="M134" s="108">
        <f t="shared" si="38"/>
        <v>0</v>
      </c>
      <c r="N134" s="89">
        <f t="shared" si="44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5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/>
      <c r="H135" s="73"/>
      <c r="I135" s="73"/>
      <c r="J135" s="73"/>
      <c r="K135" s="14"/>
      <c r="L135" s="81">
        <f t="shared" si="46"/>
        <v>0</v>
      </c>
      <c r="M135" s="108">
        <f t="shared" si="38"/>
        <v>0</v>
      </c>
      <c r="N135" s="89">
        <f t="shared" si="44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5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/>
      <c r="H136" s="73"/>
      <c r="I136" s="73"/>
      <c r="J136" s="73"/>
      <c r="K136" s="14"/>
      <c r="L136" s="81">
        <f t="shared" si="46"/>
        <v>0</v>
      </c>
      <c r="M136" s="108">
        <f t="shared" si="38"/>
        <v>0</v>
      </c>
      <c r="N136" s="89">
        <f t="shared" si="44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5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/>
      <c r="H137" s="73"/>
      <c r="I137" s="73"/>
      <c r="J137" s="73"/>
      <c r="K137" s="14"/>
      <c r="L137" s="81">
        <f t="shared" si="46"/>
        <v>0</v>
      </c>
      <c r="M137" s="108">
        <f t="shared" si="38"/>
        <v>0</v>
      </c>
      <c r="N137" s="89">
        <f t="shared" si="44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5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/>
      <c r="H138" s="73"/>
      <c r="I138" s="73"/>
      <c r="J138" s="73"/>
      <c r="K138" s="14"/>
      <c r="L138" s="81">
        <f t="shared" si="46"/>
        <v>0</v>
      </c>
      <c r="M138" s="108">
        <f t="shared" si="38"/>
        <v>0</v>
      </c>
      <c r="N138" s="89">
        <f t="shared" si="44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5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/>
      <c r="H139" s="73"/>
      <c r="I139" s="73"/>
      <c r="J139" s="73"/>
      <c r="K139" s="14"/>
      <c r="L139" s="81">
        <f t="shared" si="46"/>
        <v>0</v>
      </c>
      <c r="M139" s="108">
        <f t="shared" si="38"/>
        <v>0</v>
      </c>
      <c r="N139" s="89">
        <f t="shared" si="44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5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/>
      <c r="H140" s="73"/>
      <c r="I140" s="73"/>
      <c r="J140" s="73"/>
      <c r="K140" s="14"/>
      <c r="L140" s="81">
        <f t="shared" si="46"/>
        <v>0</v>
      </c>
      <c r="M140" s="108">
        <f t="shared" si="38"/>
        <v>0</v>
      </c>
      <c r="N140" s="89">
        <f t="shared" si="44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5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/>
      <c r="H141" s="73"/>
      <c r="I141" s="73"/>
      <c r="J141" s="73"/>
      <c r="K141" s="14"/>
      <c r="L141" s="81">
        <f t="shared" si="46"/>
        <v>0</v>
      </c>
      <c r="M141" s="108">
        <f t="shared" si="38"/>
        <v>0</v>
      </c>
      <c r="N141" s="89">
        <f t="shared" si="44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5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/>
      <c r="H142" s="73"/>
      <c r="I142" s="73"/>
      <c r="J142" s="73"/>
      <c r="K142" s="14"/>
      <c r="L142" s="81">
        <f t="shared" si="46"/>
        <v>0</v>
      </c>
      <c r="M142" s="108">
        <f t="shared" si="38"/>
        <v>0</v>
      </c>
      <c r="N142" s="89">
        <f t="shared" si="44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5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/>
      <c r="H143" s="73"/>
      <c r="I143" s="73"/>
      <c r="J143" s="73"/>
      <c r="K143" s="14"/>
      <c r="L143" s="81">
        <f t="shared" si="46"/>
        <v>0</v>
      </c>
      <c r="M143" s="108">
        <f t="shared" si="38"/>
        <v>0</v>
      </c>
      <c r="N143" s="89">
        <f t="shared" si="44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5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/>
      <c r="H144" s="73"/>
      <c r="I144" s="73"/>
      <c r="J144" s="73"/>
      <c r="K144" s="14"/>
      <c r="L144" s="81">
        <f t="shared" si="46"/>
        <v>0</v>
      </c>
      <c r="M144" s="108">
        <f t="shared" si="38"/>
        <v>0</v>
      </c>
      <c r="N144" s="89">
        <f t="shared" si="44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5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/>
      <c r="H145" s="73"/>
      <c r="I145" s="73"/>
      <c r="J145" s="73"/>
      <c r="K145" s="14"/>
      <c r="L145" s="81">
        <f t="shared" si="46"/>
        <v>0</v>
      </c>
      <c r="M145" s="108">
        <f t="shared" si="38"/>
        <v>0</v>
      </c>
      <c r="N145" s="89">
        <f t="shared" si="44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5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/>
      <c r="H146" s="73"/>
      <c r="I146" s="73"/>
      <c r="J146" s="73"/>
      <c r="K146" s="14"/>
      <c r="L146" s="81">
        <f t="shared" si="46"/>
        <v>0</v>
      </c>
      <c r="M146" s="108">
        <f t="shared" si="15"/>
        <v>0</v>
      </c>
      <c r="N146" s="89">
        <f t="shared" si="44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5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/>
      <c r="B147" s="13"/>
      <c r="C147" s="13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1"/>
      <c r="H147" s="73"/>
      <c r="I147" s="73"/>
      <c r="J147" s="73"/>
      <c r="K147" s="14"/>
      <c r="L147" s="81">
        <f t="shared" si="46"/>
        <v>0</v>
      </c>
      <c r="M147" s="108">
        <f t="shared" ref="M147:M178" si="47">L147*$B$221</f>
        <v>0</v>
      </c>
      <c r="N147" s="89">
        <f t="shared" si="44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1"/>
        <v>0</v>
      </c>
      <c r="R147" s="72">
        <f t="shared" si="2"/>
        <v>0</v>
      </c>
      <c r="S147" s="72">
        <f t="shared" si="3"/>
        <v>0</v>
      </c>
      <c r="T147" s="90">
        <f t="shared" ref="T147:T178" si="48">S147*$B$221</f>
        <v>0</v>
      </c>
      <c r="U147" s="97">
        <f>IF(ISNA(VLOOKUP($C147,ИД!$A$2:$G$11,7,0)),0,VLOOKUP($C147,ИД!$A$2:$G$11,7,0))</f>
        <v>0</v>
      </c>
      <c r="V147" s="8">
        <f t="shared" si="4"/>
        <v>0</v>
      </c>
      <c r="W147" s="8">
        <f t="shared" si="7"/>
        <v>0</v>
      </c>
      <c r="X147" s="98">
        <f>IF(ISNA(VLOOKUP($C147,ИД!$A$2:$J$11,10,0)),0,VLOOKUP($C147,ИД!$A$2:$J$11,10,0))</f>
        <v>0</v>
      </c>
      <c r="Y147" s="101">
        <f>IF(ISNA(VLOOKUP($C147,ИД!$A$2:$F$11,6,0)),0,VLOOKUP($C147,ИД!$A$2:$F$11,6,0))</f>
        <v>0</v>
      </c>
      <c r="Z147" s="34">
        <f t="shared" si="45"/>
        <v>0</v>
      </c>
      <c r="AA147" s="34">
        <f t="shared" si="8"/>
        <v>0</v>
      </c>
      <c r="AB147" s="102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/>
      <c r="H148" s="73"/>
      <c r="I148" s="73"/>
      <c r="J148" s="73"/>
      <c r="K148" s="14"/>
      <c r="L148" s="81">
        <f t="shared" si="46"/>
        <v>0</v>
      </c>
      <c r="M148" s="108">
        <f t="shared" si="47"/>
        <v>0</v>
      </c>
      <c r="N148" s="89">
        <f t="shared" si="44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5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/>
      <c r="H149" s="73"/>
      <c r="I149" s="73"/>
      <c r="J149" s="73"/>
      <c r="K149" s="14"/>
      <c r="L149" s="81">
        <f t="shared" si="46"/>
        <v>0</v>
      </c>
      <c r="M149" s="108">
        <f t="shared" si="47"/>
        <v>0</v>
      </c>
      <c r="N149" s="89">
        <f t="shared" si="44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5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/>
      <c r="H150" s="73"/>
      <c r="I150" s="73"/>
      <c r="J150" s="73"/>
      <c r="K150" s="14"/>
      <c r="L150" s="81">
        <f t="shared" si="46"/>
        <v>0</v>
      </c>
      <c r="M150" s="108">
        <f t="shared" si="47"/>
        <v>0</v>
      </c>
      <c r="N150" s="89">
        <f t="shared" si="44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5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/>
      <c r="H151" s="73"/>
      <c r="I151" s="73"/>
      <c r="J151" s="73"/>
      <c r="K151" s="14"/>
      <c r="L151" s="81">
        <f t="shared" si="46"/>
        <v>0</v>
      </c>
      <c r="M151" s="108">
        <f t="shared" si="47"/>
        <v>0</v>
      </c>
      <c r="N151" s="89">
        <f t="shared" si="44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5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/>
      <c r="H152" s="73"/>
      <c r="I152" s="73"/>
      <c r="J152" s="73"/>
      <c r="K152" s="14"/>
      <c r="L152" s="81">
        <f t="shared" si="46"/>
        <v>0</v>
      </c>
      <c r="M152" s="108">
        <f t="shared" si="47"/>
        <v>0</v>
      </c>
      <c r="N152" s="89">
        <f t="shared" si="44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5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/>
      <c r="H153" s="73"/>
      <c r="I153" s="73"/>
      <c r="J153" s="73"/>
      <c r="K153" s="14"/>
      <c r="L153" s="81">
        <f t="shared" si="46"/>
        <v>0</v>
      </c>
      <c r="M153" s="108">
        <f t="shared" si="47"/>
        <v>0</v>
      </c>
      <c r="N153" s="89">
        <f t="shared" si="44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5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/>
      <c r="H154" s="73"/>
      <c r="I154" s="73"/>
      <c r="J154" s="73"/>
      <c r="K154" s="14"/>
      <c r="L154" s="81">
        <f t="shared" si="46"/>
        <v>0</v>
      </c>
      <c r="M154" s="108">
        <f t="shared" si="47"/>
        <v>0</v>
      </c>
      <c r="N154" s="89">
        <f t="shared" si="44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5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/>
      <c r="H155" s="73"/>
      <c r="I155" s="73"/>
      <c r="J155" s="73"/>
      <c r="K155" s="14"/>
      <c r="L155" s="81">
        <f t="shared" si="46"/>
        <v>0</v>
      </c>
      <c r="M155" s="108">
        <f t="shared" si="47"/>
        <v>0</v>
      </c>
      <c r="N155" s="89">
        <f t="shared" si="44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5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/>
      <c r="H156" s="73"/>
      <c r="I156" s="73"/>
      <c r="J156" s="73"/>
      <c r="K156" s="14"/>
      <c r="L156" s="81">
        <f t="shared" si="46"/>
        <v>0</v>
      </c>
      <c r="M156" s="108">
        <f t="shared" si="47"/>
        <v>0</v>
      </c>
      <c r="N156" s="89">
        <f t="shared" si="44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5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/>
      <c r="H157" s="73"/>
      <c r="I157" s="73"/>
      <c r="J157" s="73"/>
      <c r="K157" s="14"/>
      <c r="L157" s="81">
        <f t="shared" si="46"/>
        <v>0</v>
      </c>
      <c r="M157" s="108">
        <f t="shared" si="47"/>
        <v>0</v>
      </c>
      <c r="N157" s="89">
        <f t="shared" si="44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5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/>
      <c r="H158" s="73"/>
      <c r="I158" s="73"/>
      <c r="J158" s="73"/>
      <c r="K158" s="14"/>
      <c r="L158" s="81">
        <f t="shared" si="46"/>
        <v>0</v>
      </c>
      <c r="M158" s="108">
        <f t="shared" si="47"/>
        <v>0</v>
      </c>
      <c r="N158" s="89">
        <f t="shared" si="44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5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/>
      <c r="H159" s="73"/>
      <c r="I159" s="73"/>
      <c r="J159" s="73"/>
      <c r="K159" s="14"/>
      <c r="L159" s="81">
        <f t="shared" si="46"/>
        <v>0</v>
      </c>
      <c r="M159" s="108">
        <f t="shared" si="47"/>
        <v>0</v>
      </c>
      <c r="N159" s="89">
        <f t="shared" si="44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5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/>
      <c r="H160" s="73"/>
      <c r="I160" s="73"/>
      <c r="J160" s="73"/>
      <c r="K160" s="14"/>
      <c r="L160" s="81">
        <f t="shared" si="46"/>
        <v>0</v>
      </c>
      <c r="M160" s="108">
        <f t="shared" si="47"/>
        <v>0</v>
      </c>
      <c r="N160" s="89">
        <f t="shared" si="44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5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/>
      <c r="H161" s="73"/>
      <c r="I161" s="73"/>
      <c r="J161" s="73"/>
      <c r="K161" s="14"/>
      <c r="L161" s="81">
        <f t="shared" si="46"/>
        <v>0</v>
      </c>
      <c r="M161" s="108">
        <f t="shared" si="47"/>
        <v>0</v>
      </c>
      <c r="N161" s="89">
        <f t="shared" si="44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5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/>
      <c r="H162" s="73"/>
      <c r="I162" s="73"/>
      <c r="J162" s="73"/>
      <c r="K162" s="14"/>
      <c r="L162" s="81">
        <f t="shared" si="46"/>
        <v>0</v>
      </c>
      <c r="M162" s="108">
        <f t="shared" si="47"/>
        <v>0</v>
      </c>
      <c r="N162" s="89">
        <f t="shared" si="44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5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/>
      <c r="H163" s="73"/>
      <c r="I163" s="73"/>
      <c r="J163" s="73"/>
      <c r="K163" s="14"/>
      <c r="L163" s="81">
        <f t="shared" si="46"/>
        <v>0</v>
      </c>
      <c r="M163" s="108">
        <f t="shared" si="47"/>
        <v>0</v>
      </c>
      <c r="N163" s="89">
        <f t="shared" si="44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5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/>
      <c r="H164" s="73"/>
      <c r="I164" s="73"/>
      <c r="J164" s="73"/>
      <c r="K164" s="14"/>
      <c r="L164" s="81">
        <f t="shared" si="46"/>
        <v>0</v>
      </c>
      <c r="M164" s="108">
        <f t="shared" si="47"/>
        <v>0</v>
      </c>
      <c r="N164" s="89">
        <f t="shared" si="44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5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/>
      <c r="H165" s="73"/>
      <c r="I165" s="73"/>
      <c r="J165" s="73"/>
      <c r="K165" s="14"/>
      <c r="L165" s="81">
        <f t="shared" si="46"/>
        <v>0</v>
      </c>
      <c r="M165" s="108">
        <f t="shared" si="47"/>
        <v>0</v>
      </c>
      <c r="N165" s="89">
        <f t="shared" si="44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5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/>
      <c r="H166" s="73"/>
      <c r="I166" s="73"/>
      <c r="J166" s="73"/>
      <c r="K166" s="14"/>
      <c r="L166" s="81">
        <f t="shared" si="46"/>
        <v>0</v>
      </c>
      <c r="M166" s="108">
        <f t="shared" si="47"/>
        <v>0</v>
      </c>
      <c r="N166" s="89">
        <f t="shared" si="44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5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/>
      <c r="H167" s="73"/>
      <c r="I167" s="73"/>
      <c r="J167" s="73"/>
      <c r="K167" s="14"/>
      <c r="L167" s="81">
        <f t="shared" si="46"/>
        <v>0</v>
      </c>
      <c r="M167" s="108">
        <f t="shared" si="47"/>
        <v>0</v>
      </c>
      <c r="N167" s="89">
        <f t="shared" si="44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5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/>
      <c r="H168" s="73"/>
      <c r="I168" s="73"/>
      <c r="J168" s="73"/>
      <c r="K168" s="14"/>
      <c r="L168" s="81">
        <f t="shared" si="46"/>
        <v>0</v>
      </c>
      <c r="M168" s="108">
        <f t="shared" si="47"/>
        <v>0</v>
      </c>
      <c r="N168" s="89">
        <f t="shared" si="44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5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/>
      <c r="H169" s="73"/>
      <c r="I169" s="73"/>
      <c r="J169" s="73"/>
      <c r="K169" s="14"/>
      <c r="L169" s="81">
        <f t="shared" si="46"/>
        <v>0</v>
      </c>
      <c r="M169" s="108">
        <f t="shared" si="47"/>
        <v>0</v>
      </c>
      <c r="N169" s="89">
        <f t="shared" si="44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5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/>
      <c r="H170" s="73"/>
      <c r="I170" s="73"/>
      <c r="J170" s="73"/>
      <c r="K170" s="14"/>
      <c r="L170" s="81">
        <f t="shared" si="46"/>
        <v>0</v>
      </c>
      <c r="M170" s="108">
        <f t="shared" si="47"/>
        <v>0</v>
      </c>
      <c r="N170" s="89">
        <f t="shared" si="44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5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/>
      <c r="H171" s="73"/>
      <c r="I171" s="73"/>
      <c r="J171" s="73"/>
      <c r="K171" s="14"/>
      <c r="L171" s="81">
        <f t="shared" si="46"/>
        <v>0</v>
      </c>
      <c r="M171" s="108">
        <f t="shared" si="47"/>
        <v>0</v>
      </c>
      <c r="N171" s="89">
        <f t="shared" si="44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5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/>
      <c r="H172" s="73"/>
      <c r="I172" s="73"/>
      <c r="J172" s="73"/>
      <c r="K172" s="14"/>
      <c r="L172" s="81">
        <f t="shared" si="46"/>
        <v>0</v>
      </c>
      <c r="M172" s="108">
        <f t="shared" si="47"/>
        <v>0</v>
      </c>
      <c r="N172" s="89">
        <f t="shared" si="44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5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/>
      <c r="H173" s="73"/>
      <c r="I173" s="73"/>
      <c r="J173" s="73"/>
      <c r="K173" s="14"/>
      <c r="L173" s="81">
        <f t="shared" si="46"/>
        <v>0</v>
      </c>
      <c r="M173" s="108">
        <f t="shared" si="47"/>
        <v>0</v>
      </c>
      <c r="N173" s="89">
        <f t="shared" si="44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5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/>
      <c r="H174" s="73"/>
      <c r="I174" s="73"/>
      <c r="J174" s="73"/>
      <c r="K174" s="14"/>
      <c r="L174" s="81">
        <f t="shared" si="46"/>
        <v>0</v>
      </c>
      <c r="M174" s="108">
        <f t="shared" si="47"/>
        <v>0</v>
      </c>
      <c r="N174" s="89">
        <f t="shared" si="44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5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/>
      <c r="H175" s="73"/>
      <c r="I175" s="73"/>
      <c r="J175" s="73"/>
      <c r="K175" s="14"/>
      <c r="L175" s="81">
        <f t="shared" si="46"/>
        <v>0</v>
      </c>
      <c r="M175" s="108">
        <f t="shared" si="47"/>
        <v>0</v>
      </c>
      <c r="N175" s="89">
        <f t="shared" si="44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5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/>
      <c r="H176" s="73"/>
      <c r="I176" s="73"/>
      <c r="J176" s="73"/>
      <c r="K176" s="14"/>
      <c r="L176" s="81">
        <f t="shared" si="46"/>
        <v>0</v>
      </c>
      <c r="M176" s="108">
        <f t="shared" si="47"/>
        <v>0</v>
      </c>
      <c r="N176" s="89">
        <f t="shared" si="44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5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/>
      <c r="B177" s="13"/>
      <c r="C177" s="13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1"/>
      <c r="H177" s="73"/>
      <c r="I177" s="73"/>
      <c r="J177" s="73"/>
      <c r="K177" s="14"/>
      <c r="L177" s="81">
        <f t="shared" si="46"/>
        <v>0</v>
      </c>
      <c r="M177" s="108">
        <f t="shared" si="47"/>
        <v>0</v>
      </c>
      <c r="N177" s="89">
        <f t="shared" si="44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7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8">
        <f>IF(ISNA(VLOOKUP($C177,ИД!$A$2:$J$11,10,0)),0,VLOOKUP($C177,ИД!$A$2:$J$11,10,0))</f>
        <v>0</v>
      </c>
      <c r="Y177" s="101">
        <f>IF(ISNA(VLOOKUP($C177,ИД!$A$2:$F$11,6,0)),0,VLOOKUP($C177,ИД!$A$2:$F$11,6,0))</f>
        <v>0</v>
      </c>
      <c r="Z177" s="34">
        <f t="shared" si="45"/>
        <v>0</v>
      </c>
      <c r="AA177" s="34">
        <f t="shared" si="8"/>
        <v>0</v>
      </c>
      <c r="AB177" s="102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ref="L178:L196" si="59">F178*B178*K178/1000*G178</f>
        <v>0</v>
      </c>
      <c r="M178" s="108">
        <f t="shared" si="47"/>
        <v>0</v>
      </c>
      <c r="N178" s="89">
        <f t="shared" si="44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60">K178</f>
        <v>0</v>
      </c>
      <c r="R178" s="72">
        <f t="shared" ref="R178:R189" si="61">P178*N178*Q178/1000</f>
        <v>0</v>
      </c>
      <c r="S178" s="72">
        <f t="shared" ref="S178:S189" si="62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3">N178*U178</f>
        <v>0</v>
      </c>
      <c r="W178" s="8">
        <f t="shared" ref="W178:W189" si="64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5"/>
        <v>0</v>
      </c>
      <c r="AA178" s="34">
        <f t="shared" ref="AA178:AA189" si="65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59"/>
        <v>0</v>
      </c>
      <c r="M179" s="108">
        <f t="shared" ref="M179:M206" si="66">L179*$B$221</f>
        <v>0</v>
      </c>
      <c r="N179" s="89">
        <f t="shared" si="44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60"/>
        <v>0</v>
      </c>
      <c r="R179" s="72">
        <f t="shared" si="61"/>
        <v>0</v>
      </c>
      <c r="S179" s="72">
        <f t="shared" si="62"/>
        <v>0</v>
      </c>
      <c r="T179" s="90">
        <f t="shared" ref="T179:T206" si="67">S179*$B$221</f>
        <v>0</v>
      </c>
      <c r="U179" s="97">
        <f>IF(ISNA(VLOOKUP($C179,ИД!$A$2:$G$11,7,0)),0,VLOOKUP($C179,ИД!$A$2:$G$11,7,0))</f>
        <v>0</v>
      </c>
      <c r="V179" s="8">
        <f t="shared" si="63"/>
        <v>0</v>
      </c>
      <c r="W179" s="8">
        <f t="shared" si="64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5"/>
        <v>0</v>
      </c>
      <c r="AA179" s="34">
        <f t="shared" si="65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59"/>
        <v>0</v>
      </c>
      <c r="M180" s="108">
        <f t="shared" si="66"/>
        <v>0</v>
      </c>
      <c r="N180" s="89">
        <f t="shared" si="44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60"/>
        <v>0</v>
      </c>
      <c r="R180" s="72">
        <f t="shared" si="61"/>
        <v>0</v>
      </c>
      <c r="S180" s="72">
        <f t="shared" si="62"/>
        <v>0</v>
      </c>
      <c r="T180" s="90">
        <f t="shared" si="67"/>
        <v>0</v>
      </c>
      <c r="U180" s="97">
        <f>IF(ISNA(VLOOKUP($C180,ИД!$A$2:$G$11,7,0)),0,VLOOKUP($C180,ИД!$A$2:$G$11,7,0))</f>
        <v>0</v>
      </c>
      <c r="V180" s="8">
        <f t="shared" si="63"/>
        <v>0</v>
      </c>
      <c r="W180" s="8">
        <f t="shared" si="64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5"/>
        <v>0</v>
      </c>
      <c r="AA180" s="34">
        <f t="shared" si="65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59"/>
        <v>0</v>
      </c>
      <c r="M181" s="108">
        <f t="shared" si="66"/>
        <v>0</v>
      </c>
      <c r="N181" s="89">
        <f t="shared" si="44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60"/>
        <v>0</v>
      </c>
      <c r="R181" s="72">
        <f t="shared" si="61"/>
        <v>0</v>
      </c>
      <c r="S181" s="72">
        <f t="shared" si="62"/>
        <v>0</v>
      </c>
      <c r="T181" s="90">
        <f t="shared" si="67"/>
        <v>0</v>
      </c>
      <c r="U181" s="97">
        <f>IF(ISNA(VLOOKUP($C181,ИД!$A$2:$G$11,7,0)),0,VLOOKUP($C181,ИД!$A$2:$G$11,7,0))</f>
        <v>0</v>
      </c>
      <c r="V181" s="8">
        <f t="shared" si="63"/>
        <v>0</v>
      </c>
      <c r="W181" s="8">
        <f t="shared" si="64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5"/>
        <v>0</v>
      </c>
      <c r="AA181" s="34">
        <f t="shared" si="65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59"/>
        <v>0</v>
      </c>
      <c r="M182" s="108">
        <f t="shared" si="66"/>
        <v>0</v>
      </c>
      <c r="N182" s="89">
        <f t="shared" si="44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60"/>
        <v>0</v>
      </c>
      <c r="R182" s="72">
        <f t="shared" si="61"/>
        <v>0</v>
      </c>
      <c r="S182" s="72">
        <f t="shared" si="62"/>
        <v>0</v>
      </c>
      <c r="T182" s="90">
        <f t="shared" si="67"/>
        <v>0</v>
      </c>
      <c r="U182" s="97">
        <f>IF(ISNA(VLOOKUP($C182,ИД!$A$2:$G$11,7,0)),0,VLOOKUP($C182,ИД!$A$2:$G$11,7,0))</f>
        <v>0</v>
      </c>
      <c r="V182" s="8">
        <f t="shared" si="63"/>
        <v>0</v>
      </c>
      <c r="W182" s="8">
        <f t="shared" si="64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5"/>
        <v>0</v>
      </c>
      <c r="AA182" s="34">
        <f t="shared" si="65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59"/>
        <v>0</v>
      </c>
      <c r="M183" s="108">
        <f t="shared" si="66"/>
        <v>0</v>
      </c>
      <c r="N183" s="89">
        <f t="shared" si="44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60"/>
        <v>0</v>
      </c>
      <c r="R183" s="72">
        <f t="shared" si="61"/>
        <v>0</v>
      </c>
      <c r="S183" s="72">
        <f t="shared" si="62"/>
        <v>0</v>
      </c>
      <c r="T183" s="90">
        <f t="shared" si="67"/>
        <v>0</v>
      </c>
      <c r="U183" s="97">
        <f>IF(ISNA(VLOOKUP($C183,ИД!$A$2:$G$11,7,0)),0,VLOOKUP($C183,ИД!$A$2:$G$11,7,0))</f>
        <v>0</v>
      </c>
      <c r="V183" s="8">
        <f t="shared" si="63"/>
        <v>0</v>
      </c>
      <c r="W183" s="8">
        <f t="shared" si="64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5"/>
        <v>0</v>
      </c>
      <c r="AA183" s="34">
        <f t="shared" si="65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59"/>
        <v>0</v>
      </c>
      <c r="M184" s="108">
        <f t="shared" si="66"/>
        <v>0</v>
      </c>
      <c r="N184" s="89">
        <f t="shared" si="44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60"/>
        <v>0</v>
      </c>
      <c r="R184" s="72">
        <f t="shared" si="61"/>
        <v>0</v>
      </c>
      <c r="S184" s="72">
        <f t="shared" si="62"/>
        <v>0</v>
      </c>
      <c r="T184" s="90">
        <f t="shared" si="67"/>
        <v>0</v>
      </c>
      <c r="U184" s="97">
        <f>IF(ISNA(VLOOKUP($C184,ИД!$A$2:$G$11,7,0)),0,VLOOKUP($C184,ИД!$A$2:$G$11,7,0))</f>
        <v>0</v>
      </c>
      <c r="V184" s="8">
        <f t="shared" si="63"/>
        <v>0</v>
      </c>
      <c r="W184" s="8">
        <f t="shared" si="64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5"/>
        <v>0</v>
      </c>
      <c r="AA184" s="34">
        <f t="shared" si="65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59"/>
        <v>0</v>
      </c>
      <c r="M185" s="108">
        <f t="shared" si="66"/>
        <v>0</v>
      </c>
      <c r="N185" s="89">
        <f t="shared" si="44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60"/>
        <v>0</v>
      </c>
      <c r="R185" s="72">
        <f t="shared" si="61"/>
        <v>0</v>
      </c>
      <c r="S185" s="72">
        <f t="shared" si="62"/>
        <v>0</v>
      </c>
      <c r="T185" s="90">
        <f t="shared" si="67"/>
        <v>0</v>
      </c>
      <c r="U185" s="97">
        <f>IF(ISNA(VLOOKUP($C185,ИД!$A$2:$G$11,7,0)),0,VLOOKUP($C185,ИД!$A$2:$G$11,7,0))</f>
        <v>0</v>
      </c>
      <c r="V185" s="8">
        <f t="shared" si="63"/>
        <v>0</v>
      </c>
      <c r="W185" s="8">
        <f t="shared" si="64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5"/>
        <v>0</v>
      </c>
      <c r="AA185" s="34">
        <f t="shared" si="65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59"/>
        <v>0</v>
      </c>
      <c r="M186" s="108">
        <f t="shared" si="66"/>
        <v>0</v>
      </c>
      <c r="N186" s="89">
        <f t="shared" si="44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60"/>
        <v>0</v>
      </c>
      <c r="R186" s="72">
        <f t="shared" si="61"/>
        <v>0</v>
      </c>
      <c r="S186" s="72">
        <f t="shared" si="62"/>
        <v>0</v>
      </c>
      <c r="T186" s="90">
        <f t="shared" si="67"/>
        <v>0</v>
      </c>
      <c r="U186" s="97">
        <f>IF(ISNA(VLOOKUP($C186,ИД!$A$2:$G$11,7,0)),0,VLOOKUP($C186,ИД!$A$2:$G$11,7,0))</f>
        <v>0</v>
      </c>
      <c r="V186" s="8">
        <f t="shared" si="63"/>
        <v>0</v>
      </c>
      <c r="W186" s="8">
        <f t="shared" si="64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5"/>
        <v>0</v>
      </c>
      <c r="AA186" s="34">
        <f t="shared" si="65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59"/>
        <v>0</v>
      </c>
      <c r="M187" s="108">
        <f t="shared" si="66"/>
        <v>0</v>
      </c>
      <c r="N187" s="89">
        <f t="shared" si="44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60"/>
        <v>0</v>
      </c>
      <c r="R187" s="72">
        <f t="shared" si="61"/>
        <v>0</v>
      </c>
      <c r="S187" s="72">
        <f t="shared" si="62"/>
        <v>0</v>
      </c>
      <c r="T187" s="90">
        <f t="shared" si="67"/>
        <v>0</v>
      </c>
      <c r="U187" s="97">
        <f>IF(ISNA(VLOOKUP($C187,ИД!$A$2:$G$11,7,0)),0,VLOOKUP($C187,ИД!$A$2:$G$11,7,0))</f>
        <v>0</v>
      </c>
      <c r="V187" s="8">
        <f t="shared" si="63"/>
        <v>0</v>
      </c>
      <c r="W187" s="8">
        <f t="shared" si="64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5"/>
        <v>0</v>
      </c>
      <c r="AA187" s="34">
        <f t="shared" si="65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59"/>
        <v>0</v>
      </c>
      <c r="M188" s="108">
        <f t="shared" si="66"/>
        <v>0</v>
      </c>
      <c r="N188" s="89">
        <f t="shared" si="44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60"/>
        <v>0</v>
      </c>
      <c r="R188" s="72">
        <f t="shared" si="61"/>
        <v>0</v>
      </c>
      <c r="S188" s="72">
        <f t="shared" si="62"/>
        <v>0</v>
      </c>
      <c r="T188" s="90">
        <f t="shared" si="67"/>
        <v>0</v>
      </c>
      <c r="U188" s="97">
        <f>IF(ISNA(VLOOKUP($C188,ИД!$A$2:$G$11,7,0)),0,VLOOKUP($C188,ИД!$A$2:$G$11,7,0))</f>
        <v>0</v>
      </c>
      <c r="V188" s="8">
        <f t="shared" si="63"/>
        <v>0</v>
      </c>
      <c r="W188" s="8">
        <f t="shared" si="64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5"/>
        <v>0</v>
      </c>
      <c r="AA188" s="34">
        <f t="shared" si="65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59"/>
        <v>0</v>
      </c>
      <c r="M189" s="108">
        <f t="shared" si="66"/>
        <v>0</v>
      </c>
      <c r="N189" s="89">
        <f t="shared" si="44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60"/>
        <v>0</v>
      </c>
      <c r="R189" s="72">
        <f t="shared" si="61"/>
        <v>0</v>
      </c>
      <c r="S189" s="72">
        <f t="shared" si="62"/>
        <v>0</v>
      </c>
      <c r="T189" s="90">
        <f t="shared" si="67"/>
        <v>0</v>
      </c>
      <c r="U189" s="97">
        <f>IF(ISNA(VLOOKUP($C189,ИД!$A$2:$G$11,7,0)),0,VLOOKUP($C189,ИД!$A$2:$G$11,7,0))</f>
        <v>0</v>
      </c>
      <c r="V189" s="8">
        <f t="shared" si="63"/>
        <v>0</v>
      </c>
      <c r="W189" s="8">
        <f t="shared" si="64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5"/>
        <v>0</v>
      </c>
      <c r="AA189" s="34">
        <f t="shared" si="65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59"/>
        <v>0</v>
      </c>
      <c r="M190" s="108">
        <f t="shared" si="66"/>
        <v>0</v>
      </c>
      <c r="N190" s="89">
        <f t="shared" si="44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7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5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59"/>
        <v>0</v>
      </c>
      <c r="M191" s="108">
        <f t="shared" si="66"/>
        <v>0</v>
      </c>
      <c r="N191" s="89">
        <f t="shared" si="44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7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5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59"/>
        <v>0</v>
      </c>
      <c r="M192" s="108">
        <f t="shared" si="66"/>
        <v>0</v>
      </c>
      <c r="N192" s="89">
        <f t="shared" si="44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7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5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59"/>
        <v>0</v>
      </c>
      <c r="M193" s="108">
        <f t="shared" si="66"/>
        <v>0</v>
      </c>
      <c r="N193" s="89">
        <f t="shared" si="44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7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5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59"/>
        <v>0</v>
      </c>
      <c r="M194" s="108">
        <f t="shared" si="66"/>
        <v>0</v>
      </c>
      <c r="N194" s="89">
        <f t="shared" si="44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7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5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59"/>
        <v>0</v>
      </c>
      <c r="M195" s="108">
        <f t="shared" si="66"/>
        <v>0</v>
      </c>
      <c r="N195" s="89">
        <f t="shared" si="44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7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5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59"/>
        <v>0</v>
      </c>
      <c r="M196" s="108">
        <f t="shared" si="66"/>
        <v>0</v>
      </c>
      <c r="N196" s="89">
        <f t="shared" si="44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7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5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8">F197*B197*K197/1000*G197</f>
        <v>0</v>
      </c>
      <c r="M197" s="108">
        <f t="shared" si="66"/>
        <v>0</v>
      </c>
      <c r="N197" s="89">
        <f t="shared" ref="N197:N206" si="69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70">K197</f>
        <v>0</v>
      </c>
      <c r="R197" s="72">
        <f t="shared" ref="R197:R199" si="71">P197*N197*Q197/1000</f>
        <v>0</v>
      </c>
      <c r="S197" s="72">
        <f t="shared" ref="S197:S199" si="72">L197-R197</f>
        <v>0</v>
      </c>
      <c r="T197" s="90">
        <f t="shared" si="67"/>
        <v>0</v>
      </c>
      <c r="U197" s="97">
        <f>IF(ISNA(VLOOKUP($C197,ИД!$A$2:$G$11,7,0)),0,VLOOKUP($C197,ИД!$A$2:$G$11,7,0))</f>
        <v>0</v>
      </c>
      <c r="V197" s="8">
        <f t="shared" ref="V197:V199" si="73">N197*U197</f>
        <v>0</v>
      </c>
      <c r="W197" s="8">
        <f t="shared" ref="W197:W199" si="74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5">B197*Y197</f>
        <v>0</v>
      </c>
      <c r="AA197" s="34">
        <f t="shared" ref="AA197:AA199" si="76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8"/>
        <v>0</v>
      </c>
      <c r="M198" s="108">
        <f t="shared" si="66"/>
        <v>0</v>
      </c>
      <c r="N198" s="89">
        <f t="shared" si="69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70"/>
        <v>0</v>
      </c>
      <c r="R198" s="72">
        <f t="shared" si="71"/>
        <v>0</v>
      </c>
      <c r="S198" s="72">
        <f t="shared" si="72"/>
        <v>0</v>
      </c>
      <c r="T198" s="90">
        <f t="shared" si="67"/>
        <v>0</v>
      </c>
      <c r="U198" s="97">
        <f>IF(ISNA(VLOOKUP($C198,ИД!$A$2:$G$11,7,0)),0,VLOOKUP($C198,ИД!$A$2:$G$11,7,0))</f>
        <v>0</v>
      </c>
      <c r="V198" s="8">
        <f t="shared" si="73"/>
        <v>0</v>
      </c>
      <c r="W198" s="8">
        <f t="shared" si="74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5"/>
        <v>0</v>
      </c>
      <c r="AA198" s="34">
        <f t="shared" si="76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8"/>
        <v>0</v>
      </c>
      <c r="M199" s="108">
        <f t="shared" si="66"/>
        <v>0</v>
      </c>
      <c r="N199" s="89">
        <f t="shared" si="69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70"/>
        <v>0</v>
      </c>
      <c r="R199" s="72">
        <f t="shared" si="71"/>
        <v>0</v>
      </c>
      <c r="S199" s="72">
        <f t="shared" si="72"/>
        <v>0</v>
      </c>
      <c r="T199" s="90">
        <f t="shared" si="67"/>
        <v>0</v>
      </c>
      <c r="U199" s="97">
        <f>IF(ISNA(VLOOKUP($C199,ИД!$A$2:$G$11,7,0)),0,VLOOKUP($C199,ИД!$A$2:$G$11,7,0))</f>
        <v>0</v>
      </c>
      <c r="V199" s="8">
        <f t="shared" si="73"/>
        <v>0</v>
      </c>
      <c r="W199" s="8">
        <f t="shared" si="74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5"/>
        <v>0</v>
      </c>
      <c r="AA199" s="34">
        <f t="shared" si="76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8"/>
        <v>0</v>
      </c>
      <c r="M200" s="108">
        <f t="shared" si="66"/>
        <v>0</v>
      </c>
      <c r="N200" s="89">
        <f t="shared" si="69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7">K200</f>
        <v>0</v>
      </c>
      <c r="R200" s="72">
        <f t="shared" ref="R200:R202" si="78">P200*N200*Q200/1000</f>
        <v>0</v>
      </c>
      <c r="S200" s="72">
        <f t="shared" ref="S200:S202" si="79">L200-R200</f>
        <v>0</v>
      </c>
      <c r="T200" s="90">
        <f t="shared" si="67"/>
        <v>0</v>
      </c>
      <c r="U200" s="97">
        <f>IF(ISNA(VLOOKUP($C200,ИД!$A$2:$G$11,7,0)),0,VLOOKUP($C200,ИД!$A$2:$G$11,7,0))</f>
        <v>0</v>
      </c>
      <c r="V200" s="8">
        <f t="shared" ref="V200:V202" si="80">N200*U200</f>
        <v>0</v>
      </c>
      <c r="W200" s="8">
        <f t="shared" ref="W200:W202" si="81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5"/>
        <v>0</v>
      </c>
      <c r="AA200" s="34">
        <f t="shared" ref="AA200:AA202" si="82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8"/>
        <v>0</v>
      </c>
      <c r="M201" s="108">
        <f t="shared" si="66"/>
        <v>0</v>
      </c>
      <c r="N201" s="89">
        <f t="shared" si="69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7"/>
        <v>0</v>
      </c>
      <c r="R201" s="72">
        <f t="shared" si="78"/>
        <v>0</v>
      </c>
      <c r="S201" s="72">
        <f t="shared" si="79"/>
        <v>0</v>
      </c>
      <c r="T201" s="90">
        <f t="shared" si="67"/>
        <v>0</v>
      </c>
      <c r="U201" s="97">
        <f>IF(ISNA(VLOOKUP($C201,ИД!$A$2:$G$11,7,0)),0,VLOOKUP($C201,ИД!$A$2:$G$11,7,0))</f>
        <v>0</v>
      </c>
      <c r="V201" s="8">
        <f t="shared" si="80"/>
        <v>0</v>
      </c>
      <c r="W201" s="8">
        <f t="shared" si="81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5"/>
        <v>0</v>
      </c>
      <c r="AA201" s="34">
        <f t="shared" si="82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8"/>
        <v>0</v>
      </c>
      <c r="M202" s="108">
        <f t="shared" si="66"/>
        <v>0</v>
      </c>
      <c r="N202" s="89">
        <f t="shared" si="69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7"/>
        <v>0</v>
      </c>
      <c r="R202" s="72">
        <f t="shared" si="78"/>
        <v>0</v>
      </c>
      <c r="S202" s="72">
        <f t="shared" si="79"/>
        <v>0</v>
      </c>
      <c r="T202" s="90">
        <f t="shared" si="67"/>
        <v>0</v>
      </c>
      <c r="U202" s="97">
        <f>IF(ISNA(VLOOKUP($C202,ИД!$A$2:$G$11,7,0)),0,VLOOKUP($C202,ИД!$A$2:$G$11,7,0))</f>
        <v>0</v>
      </c>
      <c r="V202" s="8">
        <f t="shared" si="80"/>
        <v>0</v>
      </c>
      <c r="W202" s="8">
        <f t="shared" si="81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5"/>
        <v>0</v>
      </c>
      <c r="AA202" s="34">
        <f t="shared" si="82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8"/>
        <v>0</v>
      </c>
      <c r="M203" s="108">
        <f t="shared" si="66"/>
        <v>0</v>
      </c>
      <c r="N203" s="89">
        <f t="shared" si="69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7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5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8"/>
        <v>0</v>
      </c>
      <c r="M204" s="108">
        <f t="shared" si="66"/>
        <v>0</v>
      </c>
      <c r="N204" s="89">
        <f t="shared" si="69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7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5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8"/>
        <v>0</v>
      </c>
      <c r="M205" s="108">
        <f t="shared" si="66"/>
        <v>0</v>
      </c>
      <c r="N205" s="89">
        <f t="shared" si="69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7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5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8"/>
        <v>0</v>
      </c>
      <c r="M206" s="111">
        <f t="shared" si="66"/>
        <v>0</v>
      </c>
      <c r="N206" s="91">
        <f t="shared" si="69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7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3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5"/>
        <v>0</v>
      </c>
      <c r="AA206" s="78">
        <f t="shared" ref="AA206" si="84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44</v>
      </c>
      <c r="B207" s="132">
        <f>SUM(B5:B206)</f>
        <v>0</v>
      </c>
      <c r="C207" s="132"/>
      <c r="D207" s="132"/>
      <c r="E207" s="132"/>
      <c r="F207" s="127">
        <f>SUM(F5:F206)</f>
        <v>0</v>
      </c>
      <c r="G207" s="127"/>
      <c r="H207" s="133"/>
      <c r="I207" s="133"/>
      <c r="J207" s="133"/>
      <c r="K207" s="134"/>
      <c r="L207" s="127">
        <f>SUM(L5:L206)</f>
        <v>0</v>
      </c>
      <c r="M207" s="135">
        <f>SUM(M5:M206)</f>
        <v>0</v>
      </c>
      <c r="N207" s="136">
        <f>SUM(N5:N206)</f>
        <v>0</v>
      </c>
      <c r="O207" s="127">
        <f>IF(ISNA(VLOOKUP($C207,ИД!$A$2:$I$11,8,0)),0,VLOOKUP($C207,ИД!$A$2:$I$11,8,0))</f>
        <v>0</v>
      </c>
      <c r="P207" s="127">
        <f>SUM(P5:P206)</f>
        <v>0</v>
      </c>
      <c r="Q207" s="127"/>
      <c r="R207" s="127">
        <f>SUM(R5:R206)</f>
        <v>0</v>
      </c>
      <c r="S207" s="127">
        <f>SUM(S5:S206)</f>
        <v>0</v>
      </c>
      <c r="T207" s="135">
        <f>SUM(T5:T206)</f>
        <v>0</v>
      </c>
      <c r="U207" s="119">
        <f>IF(ISNA(VLOOKUP($C207,ИД!$A$2:$G$11,7,0)),0,VLOOKUP($C207,ИД!$A$2:$G$11,7,0))</f>
        <v>0</v>
      </c>
      <c r="V207" s="127">
        <f>SUM(V5:V206)</f>
        <v>0</v>
      </c>
      <c r="W207" s="127">
        <f t="shared" si="83"/>
        <v>0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0</v>
      </c>
      <c r="AA207" s="127">
        <f t="shared" si="8"/>
        <v>0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78" t="s">
        <v>51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80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57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/>
      <c r="H209" s="80"/>
      <c r="I209" s="80"/>
      <c r="J209" s="80"/>
      <c r="K209" s="43"/>
      <c r="L209" s="81">
        <f>F209*B209*K209/1000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3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/>
      <c r="B210" s="13"/>
      <c r="C210" s="13"/>
      <c r="D210" s="64">
        <f>IF(ISNA(VLOOKUP($C210,ИД!$A$2:$D$11,2,0)),0,VLOOKUP($C210,ИД!$A$2:$D$11,2,0))</f>
        <v>0</v>
      </c>
      <c r="E210" s="64">
        <f>IF(ISNA(VLOOKUP($C210,ИД!$A$2:$D$11,2,0)),0,VLOOKUP($C210,ИД!$A$2:$D$11,3,0))</f>
        <v>0</v>
      </c>
      <c r="F210" s="64">
        <f>IF(ISNA(VLOOKUP($C210,ИД!$A$2:$D$11,2,0)),0,VLOOKUP($C210,ИД!$A$2:$D$11,4,0))</f>
        <v>0</v>
      </c>
      <c r="G210" s="11"/>
      <c r="H210" s="73"/>
      <c r="I210" s="73"/>
      <c r="J210" s="73"/>
      <c r="K210" s="14"/>
      <c r="L210" s="81">
        <f t="shared" ref="L210:L217" si="94">F210*B210*K210/1000</f>
        <v>0</v>
      </c>
      <c r="M210" s="108">
        <f t="shared" si="85"/>
        <v>0</v>
      </c>
      <c r="N210" s="95">
        <f t="shared" si="86"/>
        <v>0</v>
      </c>
      <c r="O210" s="85">
        <f>IF(ISNA(VLOOKUP($C210,ИД!$A$2:$I$11,8,0)),0,VLOOKUP($C210,ИД!$A$2:$I$11,8,0))</f>
        <v>0</v>
      </c>
      <c r="P210" s="86">
        <f>IF(ISNA(VLOOKUP($C210,ИД!$A$2:$I$11,9,0)),0,VLOOKUP($C210,ИД!$A$2:$I$11,9,0))</f>
        <v>0</v>
      </c>
      <c r="Q210" s="86">
        <f t="shared" si="87"/>
        <v>0</v>
      </c>
      <c r="R210" s="72">
        <f t="shared" si="88"/>
        <v>0</v>
      </c>
      <c r="S210" s="72">
        <f t="shared" si="89"/>
        <v>0</v>
      </c>
      <c r="T210" s="90">
        <f t="shared" si="90"/>
        <v>0</v>
      </c>
      <c r="U210" s="97">
        <f>IF(ISNA(VLOOKUP($C210,ИД!$A$2:$G$11,7,0)),0,VLOOKUP($C210,ИД!$A$2:$G$11,7,0))</f>
        <v>0</v>
      </c>
      <c r="V210" s="8">
        <f t="shared" si="91"/>
        <v>0</v>
      </c>
      <c r="W210" s="8">
        <f t="shared" si="83"/>
        <v>0</v>
      </c>
      <c r="X210" s="98">
        <f>IF(ISNA(VLOOKUP($C210,ИД!$A$2:$J$11,10,0)),0,VLOOKUP($C210,ИД!$A$2:$J$11,10,0))</f>
        <v>0</v>
      </c>
      <c r="Y210" s="101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2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/>
      <c r="H211" s="73"/>
      <c r="I211" s="73"/>
      <c r="J211" s="73"/>
      <c r="K211" s="14"/>
      <c r="L211" s="81">
        <f t="shared" si="9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3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/>
      <c r="H212" s="73"/>
      <c r="I212" s="73"/>
      <c r="J212" s="73"/>
      <c r="K212" s="14"/>
      <c r="L212" s="81">
        <f t="shared" si="9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3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/>
      <c r="H213" s="73"/>
      <c r="I213" s="73"/>
      <c r="J213" s="73"/>
      <c r="K213" s="14"/>
      <c r="L213" s="81">
        <f t="shared" si="9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3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/>
      <c r="H214" s="73"/>
      <c r="I214" s="73"/>
      <c r="J214" s="73"/>
      <c r="K214" s="14"/>
      <c r="L214" s="81">
        <f t="shared" si="9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3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/>
      <c r="H215" s="73"/>
      <c r="I215" s="73"/>
      <c r="J215" s="73"/>
      <c r="K215" s="14"/>
      <c r="L215" s="81">
        <f t="shared" si="9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3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/>
      <c r="H216" s="73"/>
      <c r="I216" s="73"/>
      <c r="J216" s="73"/>
      <c r="K216" s="14"/>
      <c r="L216" s="81">
        <f t="shared" si="9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3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/>
      <c r="H217" s="74"/>
      <c r="I217" s="74"/>
      <c r="J217" s="74"/>
      <c r="K217" s="41"/>
      <c r="L217" s="81">
        <f t="shared" si="9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3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52</v>
      </c>
      <c r="B218" s="120">
        <f>SUBTOTAL(109,B5:B217)</f>
        <v>0</v>
      </c>
      <c r="C218" s="116"/>
      <c r="D218" s="116"/>
      <c r="E218" s="116"/>
      <c r="F218" s="120">
        <f>SUM(F209:F217)</f>
        <v>0</v>
      </c>
      <c r="G218" s="120">
        <f>SUBTOTAL(109,G5:G217)</f>
        <v>0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0</v>
      </c>
      <c r="M218" s="124">
        <f>SUM(M209:M217)</f>
        <v>0</v>
      </c>
      <c r="N218" s="119">
        <f>SUBTOTAL(109,N5:N217)</f>
        <v>0</v>
      </c>
      <c r="O218" s="120"/>
      <c r="P218" s="120">
        <f>SUM(P209:P217)</f>
        <v>0</v>
      </c>
      <c r="Q218" s="125"/>
      <c r="R218" s="120">
        <f>SUM(R209:R217)</f>
        <v>0</v>
      </c>
      <c r="S218" s="120">
        <f>SUM(S209:S217)</f>
        <v>0</v>
      </c>
      <c r="T218" s="124">
        <f>SUM(T209:T217)</f>
        <v>0</v>
      </c>
      <c r="U218" s="126"/>
      <c r="V218" s="120">
        <f>SUM(V209:V217)</f>
        <v>0</v>
      </c>
      <c r="W218" s="127">
        <f t="shared" si="83"/>
        <v>0</v>
      </c>
      <c r="X218" s="128"/>
      <c r="Y218" s="129"/>
      <c r="Z218" s="120">
        <f>SUM(Z209:Z217)</f>
        <v>0</v>
      </c>
      <c r="AA218" s="130">
        <f t="shared" si="93"/>
        <v>0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32</v>
      </c>
      <c r="B219" s="116"/>
      <c r="C219" s="116"/>
      <c r="D219" s="116"/>
      <c r="E219" s="116"/>
      <c r="F219" s="117">
        <f>F218+F207</f>
        <v>0</v>
      </c>
      <c r="G219" s="116"/>
      <c r="H219" s="116"/>
      <c r="I219" s="116"/>
      <c r="J219" s="116"/>
      <c r="K219" s="116"/>
      <c r="L219" s="117">
        <f>L218+L207</f>
        <v>0</v>
      </c>
      <c r="M219" s="118">
        <f>M218+M207</f>
        <v>0</v>
      </c>
      <c r="N219" s="119"/>
      <c r="O219" s="120"/>
      <c r="P219" s="117">
        <f>P218+P207</f>
        <v>0</v>
      </c>
      <c r="Q219" s="120"/>
      <c r="R219" s="117">
        <f>R218+R207</f>
        <v>0</v>
      </c>
      <c r="S219" s="117">
        <f>S218+S207</f>
        <v>0</v>
      </c>
      <c r="T219" s="118">
        <f>T218+T207</f>
        <v>0</v>
      </c>
      <c r="U219" s="121"/>
      <c r="V219" s="117">
        <f>V218+V207</f>
        <v>0</v>
      </c>
      <c r="W219" s="117">
        <f t="shared" si="83"/>
        <v>0</v>
      </c>
      <c r="X219" s="122"/>
      <c r="Y219" s="121"/>
      <c r="Z219" s="120">
        <f>Z218+Z207</f>
        <v>0</v>
      </c>
      <c r="AA219" s="117">
        <f t="shared" si="93"/>
        <v>0</v>
      </c>
      <c r="AB219" s="118"/>
      <c r="AD219" s="12"/>
      <c r="AE219" s="12"/>
      <c r="AF219" s="12"/>
    </row>
    <row r="220" spans="1:33" ht="12.75" customHeight="1" thickTop="1" x14ac:dyDescent="0.2">
      <c r="A220" s="192"/>
      <c r="B220" s="193"/>
      <c r="C220" s="193"/>
      <c r="D220" s="193"/>
      <c r="E220" s="193"/>
      <c r="F220" s="193"/>
      <c r="G220" s="152"/>
      <c r="H220" s="152"/>
      <c r="I220" s="152"/>
      <c r="J220" s="152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17"/>
    </row>
    <row r="221" spans="1:33" s="4" customFormat="1" ht="15.75" customHeight="1" x14ac:dyDescent="0.2">
      <c r="A221" s="153" t="s">
        <v>33</v>
      </c>
      <c r="B221" s="206">
        <v>5.88</v>
      </c>
      <c r="C221" s="207">
        <v>3.7509100000000002</v>
      </c>
      <c r="D221" s="208">
        <v>3.7509100000000002</v>
      </c>
      <c r="E221" s="24" t="s">
        <v>34</v>
      </c>
      <c r="F221" s="24"/>
      <c r="G221" s="24"/>
      <c r="H221" s="24"/>
      <c r="I221" s="24"/>
      <c r="J221" s="24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218"/>
      <c r="AC221" s="2"/>
    </row>
    <row r="222" spans="1:33" s="4" customFormat="1" ht="14.25" customHeight="1" x14ac:dyDescent="0.2">
      <c r="A222" s="194"/>
      <c r="B222" s="194"/>
      <c r="C222" s="194"/>
      <c r="D222" s="194"/>
      <c r="E222" s="194"/>
      <c r="F222" s="194"/>
      <c r="G222" s="24"/>
      <c r="H222" s="24"/>
      <c r="I222" s="24"/>
      <c r="J222" s="24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218"/>
      <c r="AC222" s="18"/>
    </row>
    <row r="223" spans="1:33" s="4" customFormat="1" ht="14.25" customHeight="1" x14ac:dyDescent="0.2">
      <c r="A223" s="195"/>
      <c r="B223" s="195"/>
      <c r="C223" s="195"/>
      <c r="D223" s="195"/>
      <c r="E223" s="195"/>
      <c r="F223" s="195"/>
      <c r="G223" s="24"/>
      <c r="H223" s="24"/>
      <c r="I223" s="24"/>
      <c r="J223" s="24"/>
      <c r="K223" s="197"/>
      <c r="L223" s="197"/>
      <c r="M223" s="228" t="s">
        <v>40</v>
      </c>
      <c r="N223" s="228"/>
      <c r="O223" s="228"/>
      <c r="P223" s="228"/>
      <c r="Q223" s="228"/>
      <c r="R223" s="228"/>
      <c r="S223" s="219"/>
      <c r="T223" s="197"/>
      <c r="U223" s="197"/>
      <c r="V223" s="197"/>
      <c r="W223" s="197"/>
      <c r="X223" s="197"/>
      <c r="Y223" s="197"/>
      <c r="Z223" s="197"/>
      <c r="AA223" s="197"/>
      <c r="AB223" s="218"/>
      <c r="AC223" s="20"/>
    </row>
    <row r="224" spans="1:33" s="4" customFormat="1" ht="50.25" customHeight="1" x14ac:dyDescent="0.2">
      <c r="A224" s="204" t="s">
        <v>62</v>
      </c>
      <c r="B224" s="205"/>
      <c r="C224" s="201" t="s">
        <v>63</v>
      </c>
      <c r="D224" s="201"/>
      <c r="E224" s="209" t="s">
        <v>66</v>
      </c>
      <c r="F224" s="209"/>
      <c r="G224" s="147"/>
      <c r="H224" s="147"/>
      <c r="I224" s="147"/>
      <c r="J224" s="147"/>
      <c r="K224" s="197"/>
      <c r="L224" s="197"/>
      <c r="M224" s="201" t="s">
        <v>61</v>
      </c>
      <c r="N224" s="201"/>
      <c r="O224" s="201" t="s">
        <v>67</v>
      </c>
      <c r="P224" s="201"/>
      <c r="Q224" s="201" t="s">
        <v>68</v>
      </c>
      <c r="R224" s="201"/>
      <c r="S224" s="219"/>
      <c r="T224" s="197"/>
      <c r="U224" s="197"/>
      <c r="V224" s="197"/>
      <c r="W224" s="197"/>
      <c r="X224" s="197"/>
      <c r="Y224" s="197"/>
      <c r="Z224" s="197"/>
      <c r="AA224" s="197"/>
      <c r="AB224" s="218"/>
      <c r="AC224" s="2"/>
    </row>
    <row r="225" spans="1:31" s="4" customFormat="1" ht="52.5" customHeight="1" x14ac:dyDescent="0.2">
      <c r="A225" s="190" t="s">
        <v>37</v>
      </c>
      <c r="B225" s="191"/>
      <c r="C225" s="160">
        <f>F219</f>
        <v>0</v>
      </c>
      <c r="D225" s="48" t="s">
        <v>36</v>
      </c>
      <c r="E225" s="210"/>
      <c r="F225" s="211"/>
      <c r="G225" s="148" t="s">
        <v>36</v>
      </c>
      <c r="H225" s="148"/>
      <c r="I225" s="148"/>
      <c r="J225" s="148"/>
      <c r="K225" s="197"/>
      <c r="L225" s="197"/>
      <c r="M225" s="216" t="s">
        <v>20</v>
      </c>
      <c r="N225" s="216"/>
      <c r="O225" s="222"/>
      <c r="P225" s="222"/>
      <c r="Q225" s="225"/>
      <c r="R225" s="226"/>
      <c r="S225" s="219"/>
      <c r="T225" s="197"/>
      <c r="U225" s="197"/>
      <c r="V225" s="197"/>
      <c r="W225" s="197"/>
      <c r="X225" s="197"/>
      <c r="Y225" s="197"/>
      <c r="Z225" s="197"/>
      <c r="AA225" s="197"/>
      <c r="AB225" s="218"/>
      <c r="AC225" s="2"/>
    </row>
    <row r="226" spans="1:31" s="4" customFormat="1" ht="46.5" customHeight="1" x14ac:dyDescent="0.2">
      <c r="A226" s="190" t="s">
        <v>38</v>
      </c>
      <c r="B226" s="191"/>
      <c r="C226" s="160">
        <f>P219</f>
        <v>0</v>
      </c>
      <c r="D226" s="48" t="s">
        <v>36</v>
      </c>
      <c r="E226" s="210"/>
      <c r="F226" s="211"/>
      <c r="G226" s="148" t="s">
        <v>36</v>
      </c>
      <c r="H226" s="148"/>
      <c r="I226" s="148"/>
      <c r="J226" s="148"/>
      <c r="K226" s="197"/>
      <c r="L226" s="197"/>
      <c r="M226" s="216" t="s">
        <v>22</v>
      </c>
      <c r="N226" s="216"/>
      <c r="O226" s="222"/>
      <c r="P226" s="222"/>
      <c r="Q226" s="225"/>
      <c r="R226" s="226"/>
      <c r="S226" s="219"/>
      <c r="T226" s="197"/>
      <c r="U226" s="197"/>
      <c r="V226" s="197"/>
      <c r="W226" s="197"/>
      <c r="X226" s="197"/>
      <c r="Y226" s="197"/>
      <c r="Z226" s="197"/>
      <c r="AA226" s="197"/>
      <c r="AB226" s="218"/>
      <c r="AD226" s="24"/>
      <c r="AE226" s="24"/>
    </row>
    <row r="227" spans="1:31" s="4" customFormat="1" ht="39" customHeight="1" x14ac:dyDescent="0.2">
      <c r="A227" s="190" t="s">
        <v>39</v>
      </c>
      <c r="B227" s="191"/>
      <c r="C227" s="160">
        <f>C225-C226</f>
        <v>0</v>
      </c>
      <c r="D227" s="48" t="s">
        <v>36</v>
      </c>
      <c r="E227" s="212" t="e">
        <f>C227/C225</f>
        <v>#DIV/0!</v>
      </c>
      <c r="F227" s="213"/>
      <c r="G227" s="150" t="s">
        <v>36</v>
      </c>
      <c r="H227" s="150"/>
      <c r="I227" s="150"/>
      <c r="J227" s="150"/>
      <c r="K227" s="197"/>
      <c r="L227" s="197"/>
      <c r="M227" s="215" t="s">
        <v>24</v>
      </c>
      <c r="N227" s="215"/>
      <c r="O227" s="223"/>
      <c r="P227" s="223"/>
      <c r="Q227" s="225"/>
      <c r="R227" s="226"/>
      <c r="S227" s="219"/>
      <c r="T227" s="197"/>
      <c r="U227" s="197"/>
      <c r="V227" s="197"/>
      <c r="W227" s="197"/>
      <c r="X227" s="197"/>
      <c r="Y227" s="197"/>
      <c r="Z227" s="197"/>
      <c r="AA227" s="197"/>
      <c r="AB227" s="218"/>
      <c r="AD227" s="24"/>
      <c r="AE227" s="24"/>
    </row>
    <row r="228" spans="1:31" s="4" customFormat="1" ht="30.75" customHeight="1" x14ac:dyDescent="0.2">
      <c r="A228" s="190" t="s">
        <v>64</v>
      </c>
      <c r="B228" s="191"/>
      <c r="C228" s="160">
        <f>S219</f>
        <v>0</v>
      </c>
      <c r="D228" s="48" t="s">
        <v>59</v>
      </c>
      <c r="E228" s="212" t="e">
        <f>S219/L219</f>
        <v>#DIV/0!</v>
      </c>
      <c r="F228" s="213"/>
      <c r="G228" s="151"/>
      <c r="H228" s="151"/>
      <c r="I228" s="151"/>
      <c r="J228" s="151"/>
      <c r="K228" s="197"/>
      <c r="L228" s="197"/>
      <c r="M228" s="215" t="s">
        <v>25</v>
      </c>
      <c r="N228" s="215"/>
      <c r="O228" s="224"/>
      <c r="P228" s="224"/>
      <c r="Q228" s="225"/>
      <c r="R228" s="226"/>
      <c r="S228" s="219"/>
      <c r="T228" s="197"/>
      <c r="U228" s="197"/>
      <c r="V228" s="197"/>
      <c r="W228" s="197"/>
      <c r="X228" s="197"/>
      <c r="Y228" s="197"/>
      <c r="Z228" s="197"/>
      <c r="AA228" s="197"/>
      <c r="AB228" s="218"/>
      <c r="AD228" s="24"/>
      <c r="AE228" s="24"/>
    </row>
    <row r="229" spans="1:31" s="4" customFormat="1" ht="36.75" customHeight="1" thickBot="1" x14ac:dyDescent="0.25">
      <c r="A229" s="202" t="s">
        <v>65</v>
      </c>
      <c r="B229" s="203"/>
      <c r="C229" s="161">
        <f>T219</f>
        <v>0</v>
      </c>
      <c r="D229" s="155" t="s">
        <v>60</v>
      </c>
      <c r="E229" s="199" t="e">
        <f>T219/M219</f>
        <v>#DIV/0!</v>
      </c>
      <c r="F229" s="200"/>
      <c r="G229" s="156"/>
      <c r="H229" s="156"/>
      <c r="I229" s="156"/>
      <c r="J229" s="156"/>
      <c r="K229" s="198"/>
      <c r="L229" s="198"/>
      <c r="M229" s="214" t="s">
        <v>41</v>
      </c>
      <c r="N229" s="214"/>
      <c r="O229" s="227">
        <f>O225*Q225+O226*Q226+O227*Q227+O228*Q228</f>
        <v>0</v>
      </c>
      <c r="P229" s="227"/>
      <c r="Q229" s="227"/>
      <c r="R229" s="227"/>
      <c r="S229" s="220"/>
      <c r="T229" s="198"/>
      <c r="U229" s="198"/>
      <c r="V229" s="198"/>
      <c r="W229" s="198"/>
      <c r="X229" s="198"/>
      <c r="Y229" s="198"/>
      <c r="Z229" s="198"/>
      <c r="AA229" s="198"/>
      <c r="AB229" s="221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E11" sqref="E11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2</v>
      </c>
      <c r="B1" s="50" t="s">
        <v>3</v>
      </c>
      <c r="C1" s="50" t="s">
        <v>4</v>
      </c>
      <c r="D1" s="50" t="s">
        <v>5</v>
      </c>
      <c r="E1" s="50" t="s">
        <v>48</v>
      </c>
      <c r="F1" s="50" t="s">
        <v>43</v>
      </c>
      <c r="G1" s="50" t="s">
        <v>45</v>
      </c>
      <c r="H1" s="50" t="s">
        <v>47</v>
      </c>
      <c r="I1" s="50" t="s">
        <v>46</v>
      </c>
      <c r="J1" s="50" t="s">
        <v>49</v>
      </c>
    </row>
    <row r="2" spans="1:10" x14ac:dyDescent="0.25">
      <c r="A2" s="51" t="s">
        <v>20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21</v>
      </c>
      <c r="I2" s="52">
        <v>36</v>
      </c>
      <c r="J2" s="53">
        <v>1</v>
      </c>
    </row>
    <row r="3" spans="1:10" x14ac:dyDescent="0.25">
      <c r="A3" s="54" t="s">
        <v>22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21</v>
      </c>
      <c r="I3" s="49">
        <v>36</v>
      </c>
      <c r="J3" s="55">
        <v>1</v>
      </c>
    </row>
    <row r="4" spans="1:10" x14ac:dyDescent="0.25">
      <c r="A4" s="54" t="s">
        <v>23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21</v>
      </c>
      <c r="I4" s="49">
        <v>36</v>
      </c>
      <c r="J4" s="55">
        <v>1</v>
      </c>
    </row>
    <row r="5" spans="1:10" x14ac:dyDescent="0.25">
      <c r="A5" s="54" t="s">
        <v>24</v>
      </c>
      <c r="B5" s="49">
        <v>1</v>
      </c>
      <c r="C5" s="49">
        <v>75</v>
      </c>
      <c r="D5" s="49">
        <v>75</v>
      </c>
      <c r="E5" s="49">
        <v>3</v>
      </c>
      <c r="F5" s="49">
        <v>150</v>
      </c>
      <c r="G5" s="49">
        <v>100</v>
      </c>
      <c r="H5" s="49" t="s">
        <v>26</v>
      </c>
      <c r="I5" s="49">
        <v>10</v>
      </c>
      <c r="J5" s="55">
        <v>1</v>
      </c>
    </row>
    <row r="6" spans="1:10" x14ac:dyDescent="0.25">
      <c r="A6" s="54" t="s">
        <v>25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26</v>
      </c>
      <c r="I6" s="49">
        <v>10</v>
      </c>
      <c r="J6" s="55">
        <v>1</v>
      </c>
    </row>
    <row r="7" spans="1:10" ht="15.75" thickBot="1" x14ac:dyDescent="0.3">
      <c r="A7" s="56" t="s">
        <v>27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26</v>
      </c>
      <c r="I7" s="57">
        <v>10</v>
      </c>
      <c r="J7" s="58">
        <v>1</v>
      </c>
    </row>
    <row r="8" spans="1:10" ht="15.75" thickBot="1" x14ac:dyDescent="0.3">
      <c r="A8" s="51" t="s">
        <v>28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21</v>
      </c>
      <c r="I8" s="52">
        <v>75</v>
      </c>
      <c r="J8" s="53">
        <v>1</v>
      </c>
    </row>
    <row r="9" spans="1:10" ht="15.75" thickBot="1" x14ac:dyDescent="0.3">
      <c r="A9" s="54" t="s">
        <v>29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21</v>
      </c>
      <c r="I9" s="49">
        <v>40</v>
      </c>
      <c r="J9" s="55">
        <v>1</v>
      </c>
    </row>
    <row r="10" spans="1:10" ht="15.75" thickBot="1" x14ac:dyDescent="0.3">
      <c r="A10" s="54" t="s">
        <v>30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21</v>
      </c>
      <c r="I10" s="49">
        <v>150</v>
      </c>
      <c r="J10" s="55">
        <v>1</v>
      </c>
    </row>
    <row r="11" spans="1:10" ht="15.75" thickBot="1" x14ac:dyDescent="0.3">
      <c r="A11" s="56" t="s">
        <v>31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21</v>
      </c>
      <c r="I11" s="57">
        <v>75</v>
      </c>
      <c r="J11" s="58">
        <v>1</v>
      </c>
    </row>
    <row r="13" spans="1:10" x14ac:dyDescent="0.25">
      <c r="A13" s="154" t="s">
        <v>35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50</v>
      </c>
      <c r="B19" s="158" t="s">
        <v>42</v>
      </c>
    </row>
    <row r="20" spans="1:2" ht="15.75" thickTop="1" x14ac:dyDescent="0.25">
      <c r="A20" s="44" t="s">
        <v>20</v>
      </c>
      <c r="B20" s="157">
        <v>800</v>
      </c>
    </row>
    <row r="21" spans="1:2" x14ac:dyDescent="0.25">
      <c r="A21" s="45" t="s">
        <v>22</v>
      </c>
      <c r="B21" s="28">
        <v>600</v>
      </c>
    </row>
    <row r="22" spans="1:2" x14ac:dyDescent="0.25">
      <c r="A22" s="46" t="s">
        <v>24</v>
      </c>
      <c r="B22" s="28">
        <v>50</v>
      </c>
    </row>
    <row r="23" spans="1:2" x14ac:dyDescent="0.25">
      <c r="A23" s="47" t="s">
        <v>25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2021-03-04T10:19:27Z</dcterms:modified>
</cp:coreProperties>
</file>